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2760" yWindow="32760" windowWidth="21840" windowHeight="11850" firstSheet="2" activeTab="2"/>
  </bookViews>
  <sheets>
    <sheet name="SN" sheetId="18" state="hidden" r:id="rId1"/>
    <sheet name="Phuluc3" sheetId="16" state="hidden" r:id="rId2"/>
    <sheet name="dau tu" sheetId="17" r:id="rId3"/>
  </sheets>
  <definedNames>
    <definedName name="_xlnm.Print_Area" localSheetId="2">'dau tu'!$A$1:$X$36</definedName>
    <definedName name="_xlnm.Print_Area" localSheetId="1">Phuluc3!$A$1:$G$17</definedName>
    <definedName name="_xlnm.Print_Area" localSheetId="0">SN!$A$2:$AZ$184</definedName>
    <definedName name="_xlnm.Print_Titles" localSheetId="2">'dau tu'!$6:$9</definedName>
    <definedName name="_xlnm.Print_Titles" localSheetId="1">Phuluc3!$6:$7</definedName>
    <definedName name="_xlnm.Print_Titles" localSheetId="0">SN!$A:$B,SN!$5:$12</definedName>
  </definedNames>
  <calcPr calcId="144525" iterateCount="1" calcOnSave="0" concurrentCalc="0"/>
</workbook>
</file>

<file path=xl/calcChain.xml><?xml version="1.0" encoding="utf-8"?>
<calcChain xmlns="http://schemas.openxmlformats.org/spreadsheetml/2006/main">
  <c r="W36" i="17" l="1"/>
  <c r="T26" i="17"/>
  <c r="U26" i="17"/>
  <c r="O30" i="17"/>
  <c r="T28" i="17"/>
  <c r="U28" i="17"/>
  <c r="T19" i="17"/>
  <c r="U19" i="17"/>
  <c r="T17" i="17"/>
  <c r="U17" i="17"/>
  <c r="T14" i="17"/>
  <c r="T13" i="17"/>
  <c r="T12" i="17"/>
  <c r="U14" i="17"/>
  <c r="U13" i="17"/>
  <c r="U12" i="17"/>
  <c r="U16" i="17"/>
  <c r="T16" i="17"/>
  <c r="T11" i="17"/>
  <c r="U11" i="17"/>
  <c r="H19" i="17"/>
  <c r="I19" i="17"/>
  <c r="J19" i="17"/>
  <c r="K19" i="17"/>
  <c r="M19" i="17"/>
  <c r="N19" i="17"/>
  <c r="P19" i="17"/>
  <c r="Q19" i="17"/>
  <c r="Q16" i="17"/>
  <c r="R19" i="17"/>
  <c r="S19" i="17"/>
  <c r="G19" i="17"/>
  <c r="H17" i="17"/>
  <c r="I17" i="17"/>
  <c r="J17" i="17"/>
  <c r="K17" i="17"/>
  <c r="M17" i="17"/>
  <c r="N17" i="17"/>
  <c r="O17" i="17"/>
  <c r="P17" i="17"/>
  <c r="Q17" i="17"/>
  <c r="R17" i="17"/>
  <c r="S17" i="17"/>
  <c r="G17" i="17"/>
  <c r="S35" i="17"/>
  <c r="R31" i="17"/>
  <c r="R28" i="17"/>
  <c r="Q28" i="17"/>
  <c r="R27" i="17"/>
  <c r="R26" i="17"/>
  <c r="Q26" i="17"/>
  <c r="R25" i="17"/>
  <c r="R24" i="17"/>
  <c r="R15" i="17"/>
  <c r="R14" i="17"/>
  <c r="R13" i="17"/>
  <c r="R12" i="17"/>
  <c r="P14" i="17"/>
  <c r="P13" i="17"/>
  <c r="P12" i="17"/>
  <c r="Q14" i="17"/>
  <c r="Q13" i="17"/>
  <c r="Q12" i="17"/>
  <c r="S30" i="17"/>
  <c r="R16" i="17"/>
  <c r="R11" i="17"/>
  <c r="G28" i="17"/>
  <c r="G16" i="17"/>
  <c r="Q11" i="17"/>
  <c r="I28" i="17"/>
  <c r="J28" i="17"/>
  <c r="M28" i="17"/>
  <c r="N28" i="17"/>
  <c r="S28" i="17"/>
  <c r="H26" i="17"/>
  <c r="I26" i="17"/>
  <c r="J26" i="17"/>
  <c r="J16" i="17"/>
  <c r="K26" i="17"/>
  <c r="K16" i="17"/>
  <c r="M26" i="17"/>
  <c r="M16" i="17"/>
  <c r="N26" i="17"/>
  <c r="N16" i="17"/>
  <c r="S26" i="17"/>
  <c r="G26" i="17"/>
  <c r="O36" i="17"/>
  <c r="P36" i="17"/>
  <c r="P35" i="17"/>
  <c r="P28" i="17"/>
  <c r="L35" i="17"/>
  <c r="H35" i="17"/>
  <c r="H28" i="17"/>
  <c r="H16" i="17"/>
  <c r="K30" i="17"/>
  <c r="K28" i="17"/>
  <c r="H30" i="17"/>
  <c r="O25" i="17"/>
  <c r="O19" i="17"/>
  <c r="L25" i="17"/>
  <c r="L24" i="17"/>
  <c r="L19" i="17"/>
  <c r="S15" i="17"/>
  <c r="K15" i="17"/>
  <c r="K14" i="17"/>
  <c r="K13" i="17"/>
  <c r="K12" i="17"/>
  <c r="H14" i="17"/>
  <c r="H13" i="17"/>
  <c r="H12" i="17"/>
  <c r="I14" i="17"/>
  <c r="I13" i="17"/>
  <c r="I12" i="17"/>
  <c r="J14" i="17"/>
  <c r="J13" i="17"/>
  <c r="J12" i="17"/>
  <c r="L14" i="17"/>
  <c r="L13" i="17"/>
  <c r="L12" i="17"/>
  <c r="M14" i="17"/>
  <c r="M13" i="17"/>
  <c r="M12" i="17"/>
  <c r="N14" i="17"/>
  <c r="N13" i="17"/>
  <c r="N12" i="17"/>
  <c r="O14" i="17"/>
  <c r="O13" i="17"/>
  <c r="O12" i="17"/>
  <c r="S14" i="17"/>
  <c r="S13" i="17"/>
  <c r="S12" i="17"/>
  <c r="L18" i="17"/>
  <c r="L17" i="17"/>
  <c r="S16" i="17"/>
  <c r="I16" i="17"/>
  <c r="L29" i="17"/>
  <c r="L28" i="17"/>
  <c r="P27" i="17"/>
  <c r="P26" i="17"/>
  <c r="L27" i="17"/>
  <c r="L26" i="17"/>
  <c r="L16" i="17"/>
  <c r="P16" i="17"/>
  <c r="P11" i="17"/>
  <c r="L11" i="17"/>
  <c r="M11" i="17"/>
  <c r="N11" i="17"/>
  <c r="AH184" i="18"/>
  <c r="AH183" i="18"/>
  <c r="AH180" i="18"/>
  <c r="D179" i="18"/>
  <c r="E179" i="18"/>
  <c r="F179" i="18"/>
  <c r="G179" i="18"/>
  <c r="H179" i="18"/>
  <c r="I179" i="18"/>
  <c r="J179" i="18"/>
  <c r="K179" i="18"/>
  <c r="L179" i="18"/>
  <c r="M179" i="18"/>
  <c r="N179" i="18"/>
  <c r="O179" i="18"/>
  <c r="P179" i="18"/>
  <c r="Q179" i="18"/>
  <c r="R179" i="18"/>
  <c r="S179" i="18"/>
  <c r="T179" i="18"/>
  <c r="U179" i="18"/>
  <c r="V179" i="18"/>
  <c r="W179" i="18"/>
  <c r="X179" i="18"/>
  <c r="Y179" i="18"/>
  <c r="Z179" i="18"/>
  <c r="AA179" i="18"/>
  <c r="AB179" i="18"/>
  <c r="AC179" i="18"/>
  <c r="AD179" i="18"/>
  <c r="AE179" i="18"/>
  <c r="AF179" i="18"/>
  <c r="AG179" i="18"/>
  <c r="AJ179" i="18"/>
  <c r="AK179" i="18"/>
  <c r="AL179" i="18"/>
  <c r="AM179" i="18"/>
  <c r="AN179" i="18"/>
  <c r="AO179" i="18"/>
  <c r="AP179" i="18"/>
  <c r="AQ179" i="18"/>
  <c r="AR179" i="18"/>
  <c r="AS179" i="18"/>
  <c r="AT179" i="18"/>
  <c r="AU179" i="18"/>
  <c r="AV179" i="18"/>
  <c r="AW179" i="18"/>
  <c r="AX179" i="18"/>
  <c r="AY179" i="18"/>
  <c r="C179" i="18"/>
  <c r="AH83" i="18"/>
  <c r="AH40" i="18"/>
  <c r="AZ14" i="18"/>
  <c r="AZ15" i="18"/>
  <c r="AZ16" i="18"/>
  <c r="AZ17" i="18"/>
  <c r="AZ18" i="18"/>
  <c r="AZ19" i="18"/>
  <c r="AZ20" i="18"/>
  <c r="AZ21" i="18"/>
  <c r="AZ22" i="18"/>
  <c r="AZ23" i="18"/>
  <c r="AZ24" i="18"/>
  <c r="AZ25" i="18"/>
  <c r="AZ26" i="18"/>
  <c r="AZ27" i="18"/>
  <c r="AZ28" i="18"/>
  <c r="AZ29" i="18"/>
  <c r="AZ30" i="18"/>
  <c r="AZ31" i="18"/>
  <c r="AZ32" i="18"/>
  <c r="AZ33" i="18"/>
  <c r="AZ34" i="18"/>
  <c r="AZ35" i="18"/>
  <c r="AZ36" i="18"/>
  <c r="AZ37" i="18"/>
  <c r="AZ38" i="18"/>
  <c r="AZ39" i="18"/>
  <c r="AZ40" i="18"/>
  <c r="AZ41" i="18"/>
  <c r="AZ42" i="18"/>
  <c r="AZ43" i="18"/>
  <c r="AZ44" i="18"/>
  <c r="AZ45" i="18"/>
  <c r="AZ46" i="18"/>
  <c r="AZ47" i="18"/>
  <c r="AZ48" i="18"/>
  <c r="AZ49" i="18"/>
  <c r="AZ50" i="18"/>
  <c r="AZ51" i="18"/>
  <c r="AZ52" i="18"/>
  <c r="AZ53" i="18"/>
  <c r="AZ54" i="18"/>
  <c r="AZ55" i="18"/>
  <c r="AZ56" i="18"/>
  <c r="AZ57" i="18"/>
  <c r="AZ58" i="18"/>
  <c r="AZ59" i="18"/>
  <c r="AZ60" i="18"/>
  <c r="AZ61" i="18"/>
  <c r="AZ62" i="18"/>
  <c r="AZ63" i="18"/>
  <c r="AZ64" i="18"/>
  <c r="AZ65" i="18"/>
  <c r="AZ66" i="18"/>
  <c r="AZ67" i="18"/>
  <c r="AZ68" i="18"/>
  <c r="AZ69" i="18"/>
  <c r="AZ70" i="18"/>
  <c r="AZ71" i="18"/>
  <c r="AZ72" i="18"/>
  <c r="AZ73" i="18"/>
  <c r="AZ74" i="18"/>
  <c r="AZ75" i="18"/>
  <c r="AZ76" i="18"/>
  <c r="AZ77" i="18"/>
  <c r="AZ78" i="18"/>
  <c r="AZ79" i="18"/>
  <c r="AZ80" i="18"/>
  <c r="AZ81" i="18"/>
  <c r="AZ82" i="18"/>
  <c r="AZ83" i="18"/>
  <c r="AZ84" i="18"/>
  <c r="AZ85" i="18"/>
  <c r="AZ86" i="18"/>
  <c r="AZ87" i="18"/>
  <c r="AZ88" i="18"/>
  <c r="AZ89" i="18"/>
  <c r="AZ90" i="18"/>
  <c r="AZ91" i="18"/>
  <c r="AZ92" i="18"/>
  <c r="AZ93" i="18"/>
  <c r="AZ94" i="18"/>
  <c r="AZ95" i="18"/>
  <c r="AZ96" i="18"/>
  <c r="AZ98" i="18"/>
  <c r="AZ99" i="18"/>
  <c r="AZ100" i="18"/>
  <c r="AZ101" i="18"/>
  <c r="AZ102" i="18"/>
  <c r="AZ103" i="18"/>
  <c r="AZ104" i="18"/>
  <c r="AZ105" i="18"/>
  <c r="AZ106" i="18"/>
  <c r="AZ107" i="18"/>
  <c r="AZ108" i="18"/>
  <c r="AZ109" i="18"/>
  <c r="AZ110" i="18"/>
  <c r="AZ111" i="18"/>
  <c r="AZ112" i="18"/>
  <c r="AZ113" i="18"/>
  <c r="AZ114" i="18"/>
  <c r="AZ115" i="18"/>
  <c r="AZ116" i="18"/>
  <c r="AZ117" i="18"/>
  <c r="AZ118" i="18"/>
  <c r="AZ119" i="18"/>
  <c r="AZ120" i="18"/>
  <c r="AZ121" i="18"/>
  <c r="AZ122" i="18"/>
  <c r="AZ123" i="18"/>
  <c r="AZ124" i="18"/>
  <c r="AZ125" i="18"/>
  <c r="AZ126" i="18"/>
  <c r="AZ127" i="18"/>
  <c r="AZ128" i="18"/>
  <c r="AZ129" i="18"/>
  <c r="AZ130" i="18"/>
  <c r="AZ131" i="18"/>
  <c r="AZ132" i="18"/>
  <c r="AZ133" i="18"/>
  <c r="AZ134" i="18"/>
  <c r="AZ135" i="18"/>
  <c r="AZ136" i="18"/>
  <c r="AZ137" i="18"/>
  <c r="AZ138" i="18"/>
  <c r="AZ139" i="18"/>
  <c r="AZ140" i="18"/>
  <c r="AZ141" i="18"/>
  <c r="AZ142" i="18"/>
  <c r="AZ143" i="18"/>
  <c r="AZ144" i="18"/>
  <c r="AZ145" i="18"/>
  <c r="AZ146" i="18"/>
  <c r="AZ147" i="18"/>
  <c r="AZ148" i="18"/>
  <c r="AZ149" i="18"/>
  <c r="AZ150" i="18"/>
  <c r="AZ151" i="18"/>
  <c r="AZ152" i="18"/>
  <c r="AZ153" i="18"/>
  <c r="AZ154" i="18"/>
  <c r="AZ155" i="18"/>
  <c r="AZ156" i="18"/>
  <c r="AZ157" i="18"/>
  <c r="AZ158" i="18"/>
  <c r="AZ159" i="18"/>
  <c r="AZ160" i="18"/>
  <c r="AZ161" i="18"/>
  <c r="AZ162" i="18"/>
  <c r="AZ163" i="18"/>
  <c r="AZ164" i="18"/>
  <c r="AZ165" i="18"/>
  <c r="AZ166" i="18"/>
  <c r="AZ167" i="18"/>
  <c r="AZ168" i="18"/>
  <c r="AZ169" i="18"/>
  <c r="AZ170" i="18"/>
  <c r="AZ171" i="18"/>
  <c r="AZ172" i="18"/>
  <c r="AZ173" i="18"/>
  <c r="AZ174" i="18"/>
  <c r="AZ175" i="18"/>
  <c r="AZ176" i="18"/>
  <c r="AZ177" i="18"/>
  <c r="AZ178" i="18"/>
  <c r="AZ180" i="18"/>
  <c r="AZ182" i="18"/>
  <c r="AZ183" i="18"/>
  <c r="AZ184" i="18"/>
  <c r="H62" i="18"/>
  <c r="H63" i="18"/>
  <c r="H64" i="18"/>
  <c r="H65" i="18"/>
  <c r="H66" i="18"/>
  <c r="H67" i="18"/>
  <c r="H68" i="18"/>
  <c r="H69" i="18"/>
  <c r="H70" i="18"/>
  <c r="H71" i="18"/>
  <c r="H72" i="18"/>
  <c r="H73" i="18"/>
  <c r="H74" i="18"/>
  <c r="H75" i="18"/>
  <c r="H76" i="18"/>
  <c r="H77" i="18"/>
  <c r="H78" i="18"/>
  <c r="H79" i="18"/>
  <c r="H80" i="18"/>
  <c r="H81" i="18"/>
  <c r="H82" i="18"/>
  <c r="H83" i="18"/>
  <c r="H84" i="18"/>
  <c r="H85" i="18"/>
  <c r="H86" i="18"/>
  <c r="H87" i="18"/>
  <c r="H88" i="18"/>
  <c r="H89" i="18"/>
  <c r="H90" i="18"/>
  <c r="H91" i="18"/>
  <c r="H92" i="18"/>
  <c r="H93" i="18"/>
  <c r="H94" i="18"/>
  <c r="H95" i="18"/>
  <c r="H96" i="18"/>
  <c r="H98" i="18"/>
  <c r="H99" i="18"/>
  <c r="H100" i="18"/>
  <c r="H101" i="18"/>
  <c r="H102" i="18"/>
  <c r="H103" i="18"/>
  <c r="H104" i="18"/>
  <c r="H105" i="18"/>
  <c r="H106" i="18"/>
  <c r="H107" i="18"/>
  <c r="H108" i="18"/>
  <c r="H109" i="18"/>
  <c r="H110" i="18"/>
  <c r="H111" i="18"/>
  <c r="H112" i="18"/>
  <c r="H113" i="18"/>
  <c r="H114" i="18"/>
  <c r="H115" i="18"/>
  <c r="H116" i="18"/>
  <c r="H117" i="18"/>
  <c r="H118" i="18"/>
  <c r="H119" i="18"/>
  <c r="H120" i="18"/>
  <c r="H121" i="18"/>
  <c r="H122" i="18"/>
  <c r="H123" i="18"/>
  <c r="H124" i="18"/>
  <c r="H125" i="18"/>
  <c r="H126" i="18"/>
  <c r="H127" i="18"/>
  <c r="H128" i="18"/>
  <c r="H129" i="18"/>
  <c r="H130" i="18"/>
  <c r="H131" i="18"/>
  <c r="H132" i="18"/>
  <c r="H133" i="18"/>
  <c r="H134" i="18"/>
  <c r="H135" i="18"/>
  <c r="H136" i="18"/>
  <c r="H137" i="18"/>
  <c r="H138" i="18"/>
  <c r="H139" i="18"/>
  <c r="H140" i="18"/>
  <c r="H141" i="18"/>
  <c r="H142" i="18"/>
  <c r="H143" i="18"/>
  <c r="H144" i="18"/>
  <c r="H145" i="18"/>
  <c r="H146" i="18"/>
  <c r="H147" i="18"/>
  <c r="H148" i="18"/>
  <c r="H149" i="18"/>
  <c r="H150" i="18"/>
  <c r="H151" i="18"/>
  <c r="H152" i="18"/>
  <c r="H153" i="18"/>
  <c r="H154" i="18"/>
  <c r="H155" i="18"/>
  <c r="H156" i="18"/>
  <c r="H157" i="18"/>
  <c r="H158" i="18"/>
  <c r="H159" i="18"/>
  <c r="H160" i="18"/>
  <c r="H161" i="18"/>
  <c r="H162" i="18"/>
  <c r="H163" i="18"/>
  <c r="H164" i="18"/>
  <c r="H165" i="18"/>
  <c r="H166" i="18"/>
  <c r="H167" i="18"/>
  <c r="H168" i="18"/>
  <c r="H169" i="18"/>
  <c r="H170" i="18"/>
  <c r="H171" i="18"/>
  <c r="H172" i="18"/>
  <c r="H173" i="18"/>
  <c r="H174" i="18"/>
  <c r="H175" i="18"/>
  <c r="H176" i="18"/>
  <c r="H177" i="18"/>
  <c r="H178" i="18"/>
  <c r="H180" i="18"/>
  <c r="H182" i="18"/>
  <c r="H183" i="18"/>
  <c r="H184" i="18"/>
  <c r="H60" i="18"/>
  <c r="H61" i="18"/>
  <c r="H59" i="18"/>
  <c r="H56" i="18"/>
  <c r="H51" i="18"/>
  <c r="H50" i="18"/>
  <c r="H41" i="18"/>
  <c r="H42" i="18"/>
  <c r="H43" i="18"/>
  <c r="H44" i="18"/>
  <c r="H45" i="18"/>
  <c r="C46" i="18"/>
  <c r="H46" i="18"/>
  <c r="H40" i="18"/>
  <c r="H34" i="18"/>
  <c r="H21" i="18"/>
  <c r="H23" i="18"/>
  <c r="H25" i="18"/>
  <c r="H26" i="18"/>
  <c r="H29" i="18"/>
  <c r="H27" i="18"/>
  <c r="H33" i="18"/>
  <c r="H32" i="18"/>
  <c r="H39" i="18"/>
  <c r="H48" i="18"/>
  <c r="H55" i="18"/>
  <c r="H58" i="18"/>
  <c r="H57" i="18"/>
  <c r="H17" i="18"/>
  <c r="H38" i="18"/>
  <c r="H24" i="18"/>
  <c r="I81" i="18"/>
  <c r="I82" i="18"/>
  <c r="AL82" i="18"/>
  <c r="AM82" i="18"/>
  <c r="AL81" i="18"/>
  <c r="AM81" i="18"/>
  <c r="I40" i="18"/>
  <c r="V100" i="18"/>
  <c r="Y100" i="18"/>
  <c r="P100" i="18"/>
  <c r="T98" i="18"/>
  <c r="U98" i="18"/>
  <c r="W98" i="18"/>
  <c r="X98" i="18"/>
  <c r="Z98" i="18"/>
  <c r="AA98" i="18"/>
  <c r="AB98" i="18"/>
  <c r="AC98" i="18"/>
  <c r="AD98" i="18"/>
  <c r="AE98" i="18"/>
  <c r="D98" i="18"/>
  <c r="E98" i="18"/>
  <c r="F98" i="18"/>
  <c r="G98" i="18"/>
  <c r="I98" i="18"/>
  <c r="J98" i="18"/>
  <c r="K98" i="18"/>
  <c r="L98" i="18"/>
  <c r="M98" i="18"/>
  <c r="N98" i="18"/>
  <c r="O98" i="18"/>
  <c r="Q98" i="18"/>
  <c r="R98" i="18"/>
  <c r="C98" i="18"/>
  <c r="AT182" i="18"/>
  <c r="G14" i="17"/>
  <c r="G13" i="17"/>
  <c r="G12" i="17"/>
  <c r="O29" i="17"/>
  <c r="O27" i="17"/>
  <c r="O28" i="17"/>
  <c r="O26" i="17"/>
  <c r="O16" i="17"/>
  <c r="J11" i="17"/>
  <c r="I11" i="17"/>
  <c r="H11" i="17"/>
  <c r="G11" i="17"/>
  <c r="K11" i="17"/>
  <c r="S11" i="17"/>
  <c r="E62" i="18"/>
  <c r="G62" i="18"/>
  <c r="I62" i="18"/>
  <c r="K62" i="18"/>
  <c r="O62" i="18"/>
  <c r="Q62" i="18"/>
  <c r="U62" i="18"/>
  <c r="W62" i="18"/>
  <c r="Y62" i="18"/>
  <c r="AA62" i="18"/>
  <c r="AC62" i="18"/>
  <c r="AE62" i="18"/>
  <c r="AG62" i="18"/>
  <c r="AI62" i="18"/>
  <c r="AK62" i="18"/>
  <c r="AM62" i="18"/>
  <c r="AO62" i="18"/>
  <c r="AQ62" i="18"/>
  <c r="AS62" i="18"/>
  <c r="AU62" i="18"/>
  <c r="AW62" i="18"/>
  <c r="AX62" i="18"/>
  <c r="AY62" i="18"/>
  <c r="D63" i="18"/>
  <c r="E63" i="18"/>
  <c r="F63" i="18"/>
  <c r="G63" i="18"/>
  <c r="I63" i="18"/>
  <c r="K63" i="18"/>
  <c r="L63" i="18"/>
  <c r="N63" i="18"/>
  <c r="O63" i="18"/>
  <c r="Q63" i="18"/>
  <c r="R63" i="18"/>
  <c r="T63" i="18"/>
  <c r="U63" i="18"/>
  <c r="V63" i="18"/>
  <c r="W63" i="18"/>
  <c r="X63" i="18"/>
  <c r="Y63" i="18"/>
  <c r="Z63" i="18"/>
  <c r="AA63" i="18"/>
  <c r="AB63" i="18"/>
  <c r="AC63" i="18"/>
  <c r="AD63" i="18"/>
  <c r="AE63" i="18"/>
  <c r="AF63" i="18"/>
  <c r="AG63" i="18"/>
  <c r="AI63" i="18"/>
  <c r="AJ63" i="18"/>
  <c r="AK63" i="18"/>
  <c r="AL63" i="18"/>
  <c r="AM63" i="18"/>
  <c r="AN63" i="18"/>
  <c r="AO63" i="18"/>
  <c r="AP63" i="18"/>
  <c r="AQ63" i="18"/>
  <c r="AR63" i="18"/>
  <c r="AS63" i="18"/>
  <c r="AT63" i="18"/>
  <c r="AU63" i="18"/>
  <c r="AV63" i="18"/>
  <c r="AW63" i="18"/>
  <c r="D69" i="18"/>
  <c r="E69" i="18"/>
  <c r="F69" i="18"/>
  <c r="G69" i="18"/>
  <c r="I69" i="18"/>
  <c r="K69" i="18"/>
  <c r="L69" i="18"/>
  <c r="N69" i="18"/>
  <c r="O69" i="18"/>
  <c r="Q69" i="18"/>
  <c r="R69" i="18"/>
  <c r="T69" i="18"/>
  <c r="U69" i="18"/>
  <c r="V69" i="18"/>
  <c r="W69" i="18"/>
  <c r="X69" i="18"/>
  <c r="Y69" i="18"/>
  <c r="Z69" i="18"/>
  <c r="AA69" i="18"/>
  <c r="AB69" i="18"/>
  <c r="AC69" i="18"/>
  <c r="AD69" i="18"/>
  <c r="AE69" i="18"/>
  <c r="AF69" i="18"/>
  <c r="AG69" i="18"/>
  <c r="AI69" i="18"/>
  <c r="AJ69" i="18"/>
  <c r="AK69" i="18"/>
  <c r="AL69" i="18"/>
  <c r="AM69" i="18"/>
  <c r="AN69" i="18"/>
  <c r="AO69" i="18"/>
  <c r="AP69" i="18"/>
  <c r="AQ69" i="18"/>
  <c r="AR69" i="18"/>
  <c r="AS69" i="18"/>
  <c r="AU69" i="18"/>
  <c r="AV69" i="18"/>
  <c r="AW69" i="18"/>
  <c r="AT70" i="18"/>
  <c r="AT69" i="18"/>
  <c r="AT65" i="18"/>
  <c r="AB57" i="18"/>
  <c r="AF57" i="18"/>
  <c r="AJ57" i="18"/>
  <c r="AN57" i="18"/>
  <c r="AR57" i="18"/>
  <c r="AV57" i="18"/>
  <c r="D58" i="18"/>
  <c r="E58" i="18"/>
  <c r="E57" i="18"/>
  <c r="F58" i="18"/>
  <c r="G58" i="18"/>
  <c r="G57" i="18"/>
  <c r="I58" i="18"/>
  <c r="I57" i="18"/>
  <c r="K58" i="18"/>
  <c r="K57" i="18"/>
  <c r="L58" i="18"/>
  <c r="M58" i="18"/>
  <c r="N58" i="18"/>
  <c r="O58" i="18"/>
  <c r="O57" i="18"/>
  <c r="P58" i="18"/>
  <c r="Q58" i="18"/>
  <c r="Q57" i="18"/>
  <c r="R58" i="18"/>
  <c r="S58" i="18"/>
  <c r="T58" i="18"/>
  <c r="U58" i="18"/>
  <c r="U57" i="18"/>
  <c r="V58" i="18"/>
  <c r="W58" i="18"/>
  <c r="W57" i="18"/>
  <c r="X58" i="18"/>
  <c r="Y58" i="18"/>
  <c r="Z58" i="18"/>
  <c r="AA58" i="18"/>
  <c r="AA57" i="18"/>
  <c r="AB58" i="18"/>
  <c r="AC58" i="18"/>
  <c r="AC57" i="18"/>
  <c r="AD58" i="18"/>
  <c r="AE58" i="18"/>
  <c r="AE57" i="18"/>
  <c r="AF58" i="18"/>
  <c r="AG58" i="18"/>
  <c r="AG57" i="18"/>
  <c r="AH58" i="18"/>
  <c r="AI58" i="18"/>
  <c r="AI57" i="18"/>
  <c r="AJ58" i="18"/>
  <c r="AK58" i="18"/>
  <c r="AK57" i="18"/>
  <c r="AL58" i="18"/>
  <c r="AM58" i="18"/>
  <c r="AM57" i="18"/>
  <c r="AN58" i="18"/>
  <c r="AO58" i="18"/>
  <c r="AO57" i="18"/>
  <c r="AP58" i="18"/>
  <c r="AQ58" i="18"/>
  <c r="AQ57" i="18"/>
  <c r="AR58" i="18"/>
  <c r="AS58" i="18"/>
  <c r="AS57" i="18"/>
  <c r="AT58" i="18"/>
  <c r="AU58" i="18"/>
  <c r="AU57" i="18"/>
  <c r="AV58" i="18"/>
  <c r="AW58" i="18"/>
  <c r="AW57" i="18"/>
  <c r="AX58" i="18"/>
  <c r="AY58" i="18"/>
  <c r="AY57" i="18"/>
  <c r="D60" i="18"/>
  <c r="D57" i="18"/>
  <c r="E60" i="18"/>
  <c r="F60" i="18"/>
  <c r="F57" i="18"/>
  <c r="G60" i="18"/>
  <c r="I60" i="18"/>
  <c r="K60" i="18"/>
  <c r="L60" i="18"/>
  <c r="L57" i="18"/>
  <c r="N60" i="18"/>
  <c r="N57" i="18"/>
  <c r="O60" i="18"/>
  <c r="Q60" i="18"/>
  <c r="R60" i="18"/>
  <c r="R57" i="18"/>
  <c r="T60" i="18"/>
  <c r="T57" i="18"/>
  <c r="U60" i="18"/>
  <c r="W60" i="18"/>
  <c r="X60" i="18"/>
  <c r="X57" i="18"/>
  <c r="Z60" i="18"/>
  <c r="Z57" i="18"/>
  <c r="AA60" i="18"/>
  <c r="AB60" i="18"/>
  <c r="AC60" i="18"/>
  <c r="AD60" i="18"/>
  <c r="AD57" i="18"/>
  <c r="AE60" i="18"/>
  <c r="AF60" i="18"/>
  <c r="AG60" i="18"/>
  <c r="AI60" i="18"/>
  <c r="AJ60" i="18"/>
  <c r="AK60" i="18"/>
  <c r="AL60" i="18"/>
  <c r="AL57" i="18"/>
  <c r="AM60" i="18"/>
  <c r="AN60" i="18"/>
  <c r="AO60" i="18"/>
  <c r="AP60" i="18"/>
  <c r="AP57" i="18"/>
  <c r="AQ60" i="18"/>
  <c r="AR60" i="18"/>
  <c r="AS60" i="18"/>
  <c r="AU60" i="18"/>
  <c r="AV60" i="18"/>
  <c r="AW60" i="18"/>
  <c r="AX60" i="18"/>
  <c r="AX57" i="18"/>
  <c r="AY60" i="18"/>
  <c r="AT61" i="18"/>
  <c r="AT60" i="18"/>
  <c r="AT57" i="18"/>
  <c r="AT56" i="18"/>
  <c r="E48" i="18"/>
  <c r="F48" i="18"/>
  <c r="G48" i="18"/>
  <c r="I48" i="18"/>
  <c r="K48" i="18"/>
  <c r="L48" i="18"/>
  <c r="N48" i="18"/>
  <c r="O48" i="18"/>
  <c r="R48" i="18"/>
  <c r="T48" i="18"/>
  <c r="U48" i="18"/>
  <c r="W48" i="18"/>
  <c r="X48" i="18"/>
  <c r="Y48" i="18"/>
  <c r="Z48" i="18"/>
  <c r="AA48" i="18"/>
  <c r="AB48" i="18"/>
  <c r="AC48" i="18"/>
  <c r="AD48" i="18"/>
  <c r="AE48" i="18"/>
  <c r="AF48" i="18"/>
  <c r="AG48" i="18"/>
  <c r="AI48" i="18"/>
  <c r="AJ48" i="18"/>
  <c r="AK48" i="18"/>
  <c r="AL48" i="18"/>
  <c r="AM48" i="18"/>
  <c r="AO48" i="18"/>
  <c r="AP48" i="18"/>
  <c r="AQ48" i="18"/>
  <c r="AR48" i="18"/>
  <c r="AS48" i="18"/>
  <c r="AU48" i="18"/>
  <c r="AV48" i="18"/>
  <c r="AW48" i="18"/>
  <c r="AX48" i="18"/>
  <c r="AY48" i="18"/>
  <c r="AT51" i="18"/>
  <c r="AT50" i="18"/>
  <c r="D39" i="18"/>
  <c r="E39" i="18"/>
  <c r="F39" i="18"/>
  <c r="G39" i="18"/>
  <c r="I39" i="18"/>
  <c r="K39" i="18"/>
  <c r="L39" i="18"/>
  <c r="N39" i="18"/>
  <c r="O39" i="18"/>
  <c r="Q39" i="18"/>
  <c r="R39" i="18"/>
  <c r="T39" i="18"/>
  <c r="U39" i="18"/>
  <c r="W39" i="18"/>
  <c r="X39" i="18"/>
  <c r="Y39" i="18"/>
  <c r="Z39" i="18"/>
  <c r="AA39" i="18"/>
  <c r="AB39" i="18"/>
  <c r="AC39" i="18"/>
  <c r="AD39" i="18"/>
  <c r="AE39" i="18"/>
  <c r="AF39" i="18"/>
  <c r="AG39" i="18"/>
  <c r="AI39" i="18"/>
  <c r="AJ39" i="18"/>
  <c r="AK39" i="18"/>
  <c r="AL39" i="18"/>
  <c r="AM39" i="18"/>
  <c r="AN39" i="18"/>
  <c r="AO39" i="18"/>
  <c r="AP39" i="18"/>
  <c r="AQ39" i="18"/>
  <c r="AR39" i="18"/>
  <c r="AS39" i="18"/>
  <c r="AT39" i="18"/>
  <c r="AU39" i="18"/>
  <c r="AV39" i="18"/>
  <c r="AW39" i="18"/>
  <c r="AX39" i="18"/>
  <c r="AY39" i="18"/>
  <c r="AY41" i="18"/>
  <c r="AX41" i="18"/>
  <c r="AW41" i="18"/>
  <c r="AV41" i="18"/>
  <c r="AU41" i="18"/>
  <c r="AT41" i="18"/>
  <c r="AS41" i="18"/>
  <c r="AR41" i="18"/>
  <c r="AQ41" i="18"/>
  <c r="AP41" i="18"/>
  <c r="AO41" i="18"/>
  <c r="AN41" i="18"/>
  <c r="AM41" i="18"/>
  <c r="AL41" i="18"/>
  <c r="AK41" i="18"/>
  <c r="AJ41" i="18"/>
  <c r="AI41" i="18"/>
  <c r="AG41" i="18"/>
  <c r="AF41" i="18"/>
  <c r="AE41" i="18"/>
  <c r="AD41" i="18"/>
  <c r="AC41" i="18"/>
  <c r="AB41" i="18"/>
  <c r="AA41" i="18"/>
  <c r="Z41" i="18"/>
  <c r="Y41" i="18"/>
  <c r="X41" i="18"/>
  <c r="W41" i="18"/>
  <c r="U41" i="18"/>
  <c r="T41" i="18"/>
  <c r="S41" i="18"/>
  <c r="R41" i="18"/>
  <c r="Q41" i="18"/>
  <c r="O41" i="18"/>
  <c r="N41" i="18"/>
  <c r="L41" i="18"/>
  <c r="K41" i="18"/>
  <c r="I41" i="18"/>
  <c r="G41" i="18"/>
  <c r="F41" i="18"/>
  <c r="E41" i="18"/>
  <c r="D41" i="18"/>
  <c r="D45" i="18"/>
  <c r="E45" i="18"/>
  <c r="F45" i="18"/>
  <c r="G45" i="18"/>
  <c r="I45" i="18"/>
  <c r="K45" i="18"/>
  <c r="L45" i="18"/>
  <c r="N45" i="18"/>
  <c r="O45" i="18"/>
  <c r="Q45" i="18"/>
  <c r="R45" i="18"/>
  <c r="T45" i="18"/>
  <c r="U45" i="18"/>
  <c r="V45" i="18"/>
  <c r="W45" i="18"/>
  <c r="X45" i="18"/>
  <c r="Y45" i="18"/>
  <c r="Z45" i="18"/>
  <c r="AA45" i="18"/>
  <c r="AB45" i="18"/>
  <c r="AC45" i="18"/>
  <c r="AD45" i="18"/>
  <c r="AE45" i="18"/>
  <c r="AF45" i="18"/>
  <c r="AG45" i="18"/>
  <c r="AI45" i="18"/>
  <c r="AJ45" i="18"/>
  <c r="AK45" i="18"/>
  <c r="AL45" i="18"/>
  <c r="AM45" i="18"/>
  <c r="AN45" i="18"/>
  <c r="AO45" i="18"/>
  <c r="AP45" i="18"/>
  <c r="AQ45" i="18"/>
  <c r="AR45" i="18"/>
  <c r="AS45" i="18"/>
  <c r="AU45" i="18"/>
  <c r="AV45" i="18"/>
  <c r="AW45" i="18"/>
  <c r="AX45" i="18"/>
  <c r="AY45" i="18"/>
  <c r="AT46" i="18"/>
  <c r="AT45" i="18"/>
  <c r="AT43" i="18"/>
  <c r="V43" i="18"/>
  <c r="V41" i="18"/>
  <c r="V40" i="18"/>
  <c r="V39" i="18"/>
  <c r="AX38" i="18"/>
  <c r="AV38" i="18"/>
  <c r="AT38" i="18"/>
  <c r="AR38" i="18"/>
  <c r="AP38" i="18"/>
  <c r="AN38" i="18"/>
  <c r="AL38" i="18"/>
  <c r="AJ38" i="18"/>
  <c r="AG38" i="18"/>
  <c r="AE38" i="18"/>
  <c r="AC38" i="18"/>
  <c r="AA38" i="18"/>
  <c r="Y38" i="18"/>
  <c r="W38" i="18"/>
  <c r="O38" i="18"/>
  <c r="K38" i="18"/>
  <c r="G38" i="18"/>
  <c r="E38" i="18"/>
  <c r="R62" i="18"/>
  <c r="N62" i="18"/>
  <c r="V38" i="18"/>
  <c r="AY38" i="18"/>
  <c r="AW38" i="18"/>
  <c r="AU38" i="18"/>
  <c r="AS38" i="18"/>
  <c r="AQ38" i="18"/>
  <c r="AO38" i="18"/>
  <c r="AM38" i="18"/>
  <c r="AK38" i="18"/>
  <c r="AI38" i="18"/>
  <c r="U38" i="18"/>
  <c r="Q38" i="18"/>
  <c r="I38" i="18"/>
  <c r="AV62" i="18"/>
  <c r="AT62" i="18"/>
  <c r="AR62" i="18"/>
  <c r="AP62" i="18"/>
  <c r="AN62" i="18"/>
  <c r="AL62" i="18"/>
  <c r="AJ62" i="18"/>
  <c r="AF62" i="18"/>
  <c r="AD62" i="18"/>
  <c r="AB62" i="18"/>
  <c r="Z62" i="18"/>
  <c r="X62" i="18"/>
  <c r="V62" i="18"/>
  <c r="T62" i="18"/>
  <c r="L62" i="18"/>
  <c r="F62" i="18"/>
  <c r="D62" i="18"/>
  <c r="AF38" i="18"/>
  <c r="AD38" i="18"/>
  <c r="AB38" i="18"/>
  <c r="Z38" i="18"/>
  <c r="X38" i="18"/>
  <c r="T38" i="18"/>
  <c r="R38" i="18"/>
  <c r="N38" i="18"/>
  <c r="L38" i="18"/>
  <c r="F38" i="18"/>
  <c r="D38" i="18"/>
  <c r="X33" i="18"/>
  <c r="X32" i="18"/>
  <c r="Y33" i="18"/>
  <c r="Y32" i="18"/>
  <c r="Z33" i="18"/>
  <c r="Z32" i="18"/>
  <c r="AA33" i="18"/>
  <c r="AA32" i="18"/>
  <c r="AB33" i="18"/>
  <c r="AB32" i="18"/>
  <c r="AC33" i="18"/>
  <c r="AC32" i="18"/>
  <c r="AD33" i="18"/>
  <c r="AD32" i="18"/>
  <c r="AE33" i="18"/>
  <c r="AE32" i="18"/>
  <c r="AF33" i="18"/>
  <c r="AF32" i="18"/>
  <c r="AG33" i="18"/>
  <c r="AG32" i="18"/>
  <c r="AI33" i="18"/>
  <c r="AI32" i="18"/>
  <c r="AJ33" i="18"/>
  <c r="AJ32" i="18"/>
  <c r="AK33" i="18"/>
  <c r="AK32" i="18"/>
  <c r="AL33" i="18"/>
  <c r="AL32" i="18"/>
  <c r="AM33" i="18"/>
  <c r="AM32" i="18"/>
  <c r="AO33" i="18"/>
  <c r="AO32" i="18"/>
  <c r="AP33" i="18"/>
  <c r="AP32" i="18"/>
  <c r="AQ33" i="18"/>
  <c r="AQ32" i="18"/>
  <c r="AR33" i="18"/>
  <c r="AR32" i="18"/>
  <c r="AS33" i="18"/>
  <c r="AS32" i="18"/>
  <c r="AV33" i="18"/>
  <c r="AV32" i="18"/>
  <c r="AW33" i="18"/>
  <c r="AW32" i="18"/>
  <c r="AX33" i="18"/>
  <c r="AX32" i="18"/>
  <c r="AY33" i="18"/>
  <c r="AY32" i="18"/>
  <c r="E33" i="18"/>
  <c r="E32" i="18"/>
  <c r="F33" i="18"/>
  <c r="F32" i="18"/>
  <c r="G33" i="18"/>
  <c r="G32" i="18"/>
  <c r="I33" i="18"/>
  <c r="I32" i="18"/>
  <c r="L33" i="18"/>
  <c r="L32" i="18"/>
  <c r="N33" i="18"/>
  <c r="N32" i="18"/>
  <c r="O33" i="18"/>
  <c r="O32" i="18"/>
  <c r="R33" i="18"/>
  <c r="R32" i="18"/>
  <c r="T33" i="18"/>
  <c r="T32" i="18"/>
  <c r="U33" i="18"/>
  <c r="U32" i="18"/>
  <c r="AT34" i="18"/>
  <c r="V25" i="18"/>
  <c r="W25" i="18"/>
  <c r="X25" i="18"/>
  <c r="X24" i="18"/>
  <c r="Y25" i="18"/>
  <c r="Z25" i="18"/>
  <c r="Z24" i="18"/>
  <c r="AA25" i="18"/>
  <c r="W27" i="18"/>
  <c r="X27" i="18"/>
  <c r="Y27" i="18"/>
  <c r="Z27" i="18"/>
  <c r="AA27" i="18"/>
  <c r="V27" i="18"/>
  <c r="D27" i="18"/>
  <c r="E27" i="18"/>
  <c r="F27" i="18"/>
  <c r="G27" i="18"/>
  <c r="I27" i="18"/>
  <c r="K27" i="18"/>
  <c r="L27" i="18"/>
  <c r="N27" i="18"/>
  <c r="O27" i="18"/>
  <c r="P27" i="18"/>
  <c r="Q27" i="18"/>
  <c r="R27" i="18"/>
  <c r="S27" i="18"/>
  <c r="T27" i="18"/>
  <c r="U27" i="18"/>
  <c r="AB27" i="18"/>
  <c r="AC27" i="18"/>
  <c r="AD27" i="18"/>
  <c r="AE27" i="18"/>
  <c r="AF27" i="18"/>
  <c r="AG27" i="18"/>
  <c r="AI27" i="18"/>
  <c r="AJ27" i="18"/>
  <c r="AK27" i="18"/>
  <c r="AL27" i="18"/>
  <c r="AM27" i="18"/>
  <c r="AN27" i="18"/>
  <c r="AO27" i="18"/>
  <c r="AP27" i="18"/>
  <c r="AQ27" i="18"/>
  <c r="AR27" i="18"/>
  <c r="AS27" i="18"/>
  <c r="AT27" i="18"/>
  <c r="AU27" i="18"/>
  <c r="AV27" i="18"/>
  <c r="AW27" i="18"/>
  <c r="AX27" i="18"/>
  <c r="AY27" i="18"/>
  <c r="D25" i="18"/>
  <c r="D24" i="18"/>
  <c r="E25" i="18"/>
  <c r="E24" i="18"/>
  <c r="F25" i="18"/>
  <c r="F24" i="18"/>
  <c r="G25" i="18"/>
  <c r="G24" i="18"/>
  <c r="I25" i="18"/>
  <c r="I24" i="18"/>
  <c r="K25" i="18"/>
  <c r="K24" i="18"/>
  <c r="L25" i="18"/>
  <c r="L24" i="18"/>
  <c r="M25" i="18"/>
  <c r="N25" i="18"/>
  <c r="N24" i="18"/>
  <c r="O25" i="18"/>
  <c r="O24" i="18"/>
  <c r="P25" i="18"/>
  <c r="P24" i="18"/>
  <c r="Q25" i="18"/>
  <c r="Q24" i="18"/>
  <c r="R25" i="18"/>
  <c r="R24" i="18"/>
  <c r="S25" i="18"/>
  <c r="S24" i="18"/>
  <c r="T25" i="18"/>
  <c r="T24" i="18"/>
  <c r="U25" i="18"/>
  <c r="U24" i="18"/>
  <c r="AB25" i="18"/>
  <c r="AB24" i="18"/>
  <c r="AC25" i="18"/>
  <c r="AC24" i="18"/>
  <c r="AD25" i="18"/>
  <c r="AD24" i="18"/>
  <c r="AE25" i="18"/>
  <c r="AE24" i="18"/>
  <c r="AF25" i="18"/>
  <c r="AF24" i="18"/>
  <c r="AG25" i="18"/>
  <c r="AG24" i="18"/>
  <c r="AH25" i="18"/>
  <c r="AI25" i="18"/>
  <c r="AI24" i="18"/>
  <c r="AJ25" i="18"/>
  <c r="AJ24" i="18"/>
  <c r="AK25" i="18"/>
  <c r="AK24" i="18"/>
  <c r="AL25" i="18"/>
  <c r="AL24" i="18"/>
  <c r="AM25" i="18"/>
  <c r="AM24" i="18"/>
  <c r="AN25" i="18"/>
  <c r="AN24" i="18"/>
  <c r="AO25" i="18"/>
  <c r="AO24" i="18"/>
  <c r="AP25" i="18"/>
  <c r="AP24" i="18"/>
  <c r="AQ25" i="18"/>
  <c r="AQ24" i="18"/>
  <c r="AR25" i="18"/>
  <c r="AR24" i="18"/>
  <c r="AS25" i="18"/>
  <c r="AS24" i="18"/>
  <c r="AT25" i="18"/>
  <c r="AT24" i="18"/>
  <c r="AU25" i="18"/>
  <c r="AU24" i="18"/>
  <c r="AV25" i="18"/>
  <c r="AV24" i="18"/>
  <c r="AW25" i="18"/>
  <c r="AW24" i="18"/>
  <c r="AX25" i="18"/>
  <c r="AX24" i="18"/>
  <c r="AY25" i="18"/>
  <c r="AY24" i="18"/>
  <c r="O11" i="17"/>
  <c r="AA24" i="18"/>
  <c r="Y24" i="18"/>
  <c r="W24" i="18"/>
  <c r="V24" i="18"/>
  <c r="D181" i="18"/>
  <c r="E181" i="18"/>
  <c r="F181" i="18"/>
  <c r="G181" i="18"/>
  <c r="I181" i="18"/>
  <c r="K181" i="18"/>
  <c r="L181" i="18"/>
  <c r="N181" i="18"/>
  <c r="O181" i="18"/>
  <c r="Q181" i="18"/>
  <c r="R181" i="18"/>
  <c r="S181" i="18"/>
  <c r="T181" i="18"/>
  <c r="U181" i="18"/>
  <c r="W181" i="18"/>
  <c r="X181" i="18"/>
  <c r="Z181" i="18"/>
  <c r="AA181" i="18"/>
  <c r="AB181" i="18"/>
  <c r="AC181" i="18"/>
  <c r="AD181" i="18"/>
  <c r="AE181" i="18"/>
  <c r="AF181" i="18"/>
  <c r="AG181" i="18"/>
  <c r="AH181" i="18"/>
  <c r="AH179" i="18"/>
  <c r="AI181" i="18"/>
  <c r="AI179" i="18"/>
  <c r="AJ181" i="18"/>
  <c r="AK181" i="18"/>
  <c r="AL181" i="18"/>
  <c r="AM181" i="18"/>
  <c r="AN181" i="18"/>
  <c r="AO181" i="18"/>
  <c r="AP181" i="18"/>
  <c r="AQ181" i="18"/>
  <c r="AR181" i="18"/>
  <c r="AS181" i="18"/>
  <c r="AU181" i="18"/>
  <c r="AV181" i="18"/>
  <c r="AW181" i="18"/>
  <c r="AT184" i="18"/>
  <c r="AT181" i="18"/>
  <c r="AZ181" i="18"/>
  <c r="H181" i="18"/>
  <c r="D174" i="18"/>
  <c r="E174" i="18"/>
  <c r="F174" i="18"/>
  <c r="G174" i="18"/>
  <c r="I174" i="18"/>
  <c r="K174" i="18"/>
  <c r="L174" i="18"/>
  <c r="M174" i="18"/>
  <c r="N174" i="18"/>
  <c r="O174" i="18"/>
  <c r="Q174" i="18"/>
  <c r="R174" i="18"/>
  <c r="S174" i="18"/>
  <c r="T174" i="18"/>
  <c r="U174" i="18"/>
  <c r="W174" i="18"/>
  <c r="X174" i="18"/>
  <c r="Y174" i="18"/>
  <c r="Z174" i="18"/>
  <c r="AA174" i="18"/>
  <c r="AB174" i="18"/>
  <c r="AC174" i="18"/>
  <c r="AD174" i="18"/>
  <c r="AE174" i="18"/>
  <c r="AF174" i="18"/>
  <c r="AG174" i="18"/>
  <c r="AH174" i="18"/>
  <c r="AI174" i="18"/>
  <c r="AJ174" i="18"/>
  <c r="AK174" i="18"/>
  <c r="AL174" i="18"/>
  <c r="AM174" i="18"/>
  <c r="AN174" i="18"/>
  <c r="AO174" i="18"/>
  <c r="AP174" i="18"/>
  <c r="AQ174" i="18"/>
  <c r="AR174" i="18"/>
  <c r="AS174" i="18"/>
  <c r="AU174" i="18"/>
  <c r="AV174" i="18"/>
  <c r="AW174" i="18"/>
  <c r="AX174" i="18"/>
  <c r="AY174" i="18"/>
  <c r="AT175" i="18"/>
  <c r="AT174" i="18"/>
  <c r="AW151" i="18"/>
  <c r="AT151" i="18"/>
  <c r="AT149" i="18"/>
  <c r="D149" i="18"/>
  <c r="E149" i="18"/>
  <c r="F149" i="18"/>
  <c r="G149" i="18"/>
  <c r="K149" i="18"/>
  <c r="L149" i="18"/>
  <c r="M149" i="18"/>
  <c r="N149" i="18"/>
  <c r="O149" i="18"/>
  <c r="Q149" i="18"/>
  <c r="R149" i="18"/>
  <c r="S149" i="18"/>
  <c r="T149" i="18"/>
  <c r="U149" i="18"/>
  <c r="V149" i="18"/>
  <c r="W149" i="18"/>
  <c r="X149" i="18"/>
  <c r="Y149" i="18"/>
  <c r="Z149" i="18"/>
  <c r="AA149" i="18"/>
  <c r="AB149" i="18"/>
  <c r="AC149" i="18"/>
  <c r="AD149" i="18"/>
  <c r="AE149" i="18"/>
  <c r="AF149" i="18"/>
  <c r="AG149" i="18"/>
  <c r="AI149" i="18"/>
  <c r="AJ149" i="18"/>
  <c r="AK149" i="18"/>
  <c r="AL149" i="18"/>
  <c r="AM149" i="18"/>
  <c r="AN149" i="18"/>
  <c r="AO149" i="18"/>
  <c r="AP149" i="18"/>
  <c r="AQ149" i="18"/>
  <c r="AR149" i="18"/>
  <c r="AS149" i="18"/>
  <c r="AU149" i="18"/>
  <c r="AV149" i="18"/>
  <c r="AX149" i="18"/>
  <c r="AY149" i="18"/>
  <c r="P151" i="18"/>
  <c r="P150" i="18"/>
  <c r="D144" i="18"/>
  <c r="E144" i="18"/>
  <c r="F144" i="18"/>
  <c r="G144" i="18"/>
  <c r="I144" i="18"/>
  <c r="K144" i="18"/>
  <c r="L144" i="18"/>
  <c r="M144" i="18"/>
  <c r="N144" i="18"/>
  <c r="O144" i="18"/>
  <c r="Q144" i="18"/>
  <c r="R144" i="18"/>
  <c r="S144" i="18"/>
  <c r="T144" i="18"/>
  <c r="U144" i="18"/>
  <c r="W144" i="18"/>
  <c r="X144" i="18"/>
  <c r="Y144" i="18"/>
  <c r="Z144" i="18"/>
  <c r="AA144" i="18"/>
  <c r="AB144" i="18"/>
  <c r="AC144" i="18"/>
  <c r="AD144" i="18"/>
  <c r="AE144" i="18"/>
  <c r="AF144" i="18"/>
  <c r="AG144" i="18"/>
  <c r="AH144" i="18"/>
  <c r="AI144" i="18"/>
  <c r="AJ144" i="18"/>
  <c r="AK144" i="18"/>
  <c r="AL144" i="18"/>
  <c r="AM144" i="18"/>
  <c r="AN144" i="18"/>
  <c r="AO144" i="18"/>
  <c r="AP144" i="18"/>
  <c r="AQ144" i="18"/>
  <c r="AR144" i="18"/>
  <c r="AS144" i="18"/>
  <c r="AU144" i="18"/>
  <c r="AV144" i="18"/>
  <c r="AW144" i="18"/>
  <c r="AX144" i="18"/>
  <c r="C145" i="18"/>
  <c r="AT145" i="18"/>
  <c r="AT146" i="18"/>
  <c r="J151" i="18"/>
  <c r="J149" i="18"/>
  <c r="J150" i="18"/>
  <c r="I150" i="18"/>
  <c r="P146" i="18"/>
  <c r="P144" i="18"/>
  <c r="AK105" i="18"/>
  <c r="T106" i="18"/>
  <c r="T105" i="18"/>
  <c r="U106" i="18"/>
  <c r="U105" i="18"/>
  <c r="X106" i="18"/>
  <c r="X105" i="18"/>
  <c r="Y106" i="18"/>
  <c r="Y105" i="18"/>
  <c r="Z106" i="18"/>
  <c r="Z105" i="18"/>
  <c r="AA106" i="18"/>
  <c r="AA105" i="18"/>
  <c r="AB106" i="18"/>
  <c r="AB105" i="18"/>
  <c r="AC106" i="18"/>
  <c r="AC105" i="18"/>
  <c r="AD106" i="18"/>
  <c r="AD105" i="18"/>
  <c r="AE106" i="18"/>
  <c r="AE105" i="18"/>
  <c r="AF106" i="18"/>
  <c r="AF105" i="18"/>
  <c r="AG106" i="18"/>
  <c r="AG105" i="18"/>
  <c r="AI106" i="18"/>
  <c r="AI105" i="18"/>
  <c r="AJ106" i="18"/>
  <c r="AJ105" i="18"/>
  <c r="AK106" i="18"/>
  <c r="AL106" i="18"/>
  <c r="AL105" i="18"/>
  <c r="AM106" i="18"/>
  <c r="AM105" i="18"/>
  <c r="AO106" i="18"/>
  <c r="AO105" i="18"/>
  <c r="AP106" i="18"/>
  <c r="AP105" i="18"/>
  <c r="AQ106" i="18"/>
  <c r="AQ105" i="18"/>
  <c r="AR106" i="18"/>
  <c r="AR105" i="18"/>
  <c r="AS106" i="18"/>
  <c r="AS105" i="18"/>
  <c r="AU106" i="18"/>
  <c r="AU105" i="18"/>
  <c r="AV106" i="18"/>
  <c r="AV105" i="18"/>
  <c r="AW106" i="18"/>
  <c r="AW105" i="18"/>
  <c r="AX106" i="18"/>
  <c r="AX105" i="18"/>
  <c r="AY106" i="18"/>
  <c r="AY105" i="18"/>
  <c r="E106" i="18"/>
  <c r="E105" i="18"/>
  <c r="F106" i="18"/>
  <c r="F105" i="18"/>
  <c r="G106" i="18"/>
  <c r="G105" i="18"/>
  <c r="L106" i="18"/>
  <c r="L105" i="18"/>
  <c r="M106" i="18"/>
  <c r="M105" i="18"/>
  <c r="N106" i="18"/>
  <c r="N105" i="18"/>
  <c r="O106" i="18"/>
  <c r="R106" i="18"/>
  <c r="R105" i="18"/>
  <c r="S106" i="18"/>
  <c r="S105" i="18"/>
  <c r="P117" i="18"/>
  <c r="J117" i="18"/>
  <c r="C117" i="18"/>
  <c r="D103" i="18"/>
  <c r="E103" i="18"/>
  <c r="F103" i="18"/>
  <c r="J116" i="18"/>
  <c r="C116" i="18"/>
  <c r="C103" i="18"/>
  <c r="AZ179" i="18"/>
  <c r="O105" i="18"/>
  <c r="I106" i="18"/>
  <c r="I105" i="18"/>
  <c r="AT144" i="18"/>
  <c r="P149" i="18"/>
  <c r="I149" i="18"/>
  <c r="C150" i="18"/>
  <c r="AW149" i="18"/>
  <c r="C175" i="18"/>
  <c r="D99" i="18"/>
  <c r="E99" i="18"/>
  <c r="F99" i="18"/>
  <c r="G99" i="18"/>
  <c r="I99" i="18"/>
  <c r="K99" i="18"/>
  <c r="L99" i="18"/>
  <c r="N99" i="18"/>
  <c r="O99" i="18"/>
  <c r="Q99" i="18"/>
  <c r="R99" i="18"/>
  <c r="T99" i="18"/>
  <c r="U99" i="18"/>
  <c r="W99" i="18"/>
  <c r="X99" i="18"/>
  <c r="Z99" i="18"/>
  <c r="AA99" i="18"/>
  <c r="AB99" i="18"/>
  <c r="AC99" i="18"/>
  <c r="AD99" i="18"/>
  <c r="AE99" i="18"/>
  <c r="AF99" i="18"/>
  <c r="AG99" i="18"/>
  <c r="AI99" i="18"/>
  <c r="AJ99" i="18"/>
  <c r="AK99" i="18"/>
  <c r="AL99" i="18"/>
  <c r="AM99" i="18"/>
  <c r="AN99" i="18"/>
  <c r="AO99" i="18"/>
  <c r="AP99" i="18"/>
  <c r="AQ99" i="18"/>
  <c r="AR99" i="18"/>
  <c r="AS99" i="18"/>
  <c r="AT99" i="18"/>
  <c r="AU99" i="18"/>
  <c r="AV99" i="18"/>
  <c r="AW99" i="18"/>
  <c r="AX99" i="18"/>
  <c r="AY99" i="18"/>
  <c r="J100" i="18"/>
  <c r="C100" i="18"/>
  <c r="AT96" i="18"/>
  <c r="AT95" i="18"/>
  <c r="AT94" i="18"/>
  <c r="AK95" i="18"/>
  <c r="AW95" i="18"/>
  <c r="S93" i="18"/>
  <c r="AK93" i="18"/>
  <c r="AT93" i="18"/>
  <c r="AW93" i="18"/>
  <c r="AT91" i="18"/>
  <c r="AT86" i="18"/>
  <c r="Y81" i="18"/>
  <c r="AH85" i="18"/>
  <c r="AK85" i="18"/>
  <c r="AT85" i="18"/>
  <c r="AT81" i="18"/>
  <c r="AW85" i="18"/>
  <c r="AW81" i="18"/>
  <c r="V81" i="18"/>
  <c r="AK82" i="18"/>
  <c r="AK81" i="18"/>
  <c r="M79" i="18"/>
  <c r="S79" i="18"/>
  <c r="Y79" i="18"/>
  <c r="AK79" i="18"/>
  <c r="AW79" i="18"/>
  <c r="AW77" i="18"/>
  <c r="AT80" i="18"/>
  <c r="AT79" i="18"/>
  <c r="M77" i="18"/>
  <c r="S77" i="18"/>
  <c r="Y77" i="18"/>
  <c r="AK77" i="18"/>
  <c r="AT92" i="18"/>
  <c r="AK92" i="18"/>
  <c r="AT77" i="18"/>
  <c r="AW92" i="18"/>
  <c r="AT76" i="18"/>
  <c r="P76" i="18"/>
  <c r="M76" i="18"/>
  <c r="J49" i="18"/>
  <c r="J26" i="18"/>
  <c r="P17" i="18"/>
  <c r="J17" i="18"/>
  <c r="J25" i="18"/>
  <c r="AN35" i="18"/>
  <c r="AH35" i="18"/>
  <c r="AH23" i="18"/>
  <c r="E15" i="18"/>
  <c r="F15" i="18"/>
  <c r="I15" i="18"/>
  <c r="L15" i="18"/>
  <c r="M15" i="18"/>
  <c r="N15" i="18"/>
  <c r="O15" i="18"/>
  <c r="P15" i="18"/>
  <c r="Q15" i="18"/>
  <c r="R15" i="18"/>
  <c r="S15" i="18"/>
  <c r="T15" i="18"/>
  <c r="U15" i="18"/>
  <c r="V15" i="18"/>
  <c r="W15" i="18"/>
  <c r="X15" i="18"/>
  <c r="Y15" i="18"/>
  <c r="Z15" i="18"/>
  <c r="AA15" i="18"/>
  <c r="AB15" i="18"/>
  <c r="AC15" i="18"/>
  <c r="AD15" i="18"/>
  <c r="AE15" i="18"/>
  <c r="AF15" i="18"/>
  <c r="AG15" i="18"/>
  <c r="AI15" i="18"/>
  <c r="AJ15" i="18"/>
  <c r="AK15" i="18"/>
  <c r="AL15" i="18"/>
  <c r="AM15" i="18"/>
  <c r="AO15" i="18"/>
  <c r="AP15" i="18"/>
  <c r="AQ15" i="18"/>
  <c r="AR15" i="18"/>
  <c r="AS15" i="18"/>
  <c r="AU15" i="18"/>
  <c r="AV15" i="18"/>
  <c r="AW15" i="18"/>
  <c r="AX15" i="18"/>
  <c r="AY15" i="18"/>
  <c r="AT37" i="18"/>
  <c r="D37" i="18"/>
  <c r="C37" i="18"/>
  <c r="D167" i="18"/>
  <c r="E167" i="18"/>
  <c r="F167" i="18"/>
  <c r="G167" i="18"/>
  <c r="I167" i="18"/>
  <c r="K167" i="18"/>
  <c r="L167" i="18"/>
  <c r="M167" i="18"/>
  <c r="N167" i="18"/>
  <c r="O167" i="18"/>
  <c r="Q167" i="18"/>
  <c r="R167" i="18"/>
  <c r="S167" i="18"/>
  <c r="T167" i="18"/>
  <c r="U167" i="18"/>
  <c r="W167" i="18"/>
  <c r="X167" i="18"/>
  <c r="Y167" i="18"/>
  <c r="Z167" i="18"/>
  <c r="AA167" i="18"/>
  <c r="AB167" i="18"/>
  <c r="AC167" i="18"/>
  <c r="AD167" i="18"/>
  <c r="AE167" i="18"/>
  <c r="AF167" i="18"/>
  <c r="AG167" i="18"/>
  <c r="AH167" i="18"/>
  <c r="AI167" i="18"/>
  <c r="AJ167" i="18"/>
  <c r="AK167" i="18"/>
  <c r="AL167" i="18"/>
  <c r="AM167" i="18"/>
  <c r="AN167" i="18"/>
  <c r="AO167" i="18"/>
  <c r="AP167" i="18"/>
  <c r="AQ167" i="18"/>
  <c r="AR167" i="18"/>
  <c r="AS167" i="18"/>
  <c r="AT167" i="18"/>
  <c r="AU167" i="18"/>
  <c r="AV167" i="18"/>
  <c r="AW167" i="18"/>
  <c r="AX167" i="18"/>
  <c r="AY167" i="18"/>
  <c r="AY144" i="18"/>
  <c r="D128" i="18"/>
  <c r="E128" i="18"/>
  <c r="F128" i="18"/>
  <c r="G128" i="18"/>
  <c r="I128" i="18"/>
  <c r="K128" i="18"/>
  <c r="L128" i="18"/>
  <c r="M128" i="18"/>
  <c r="N128" i="18"/>
  <c r="O128" i="18"/>
  <c r="P128" i="18"/>
  <c r="Q128" i="18"/>
  <c r="R128" i="18"/>
  <c r="S128" i="18"/>
  <c r="T128" i="18"/>
  <c r="U128" i="18"/>
  <c r="W128" i="18"/>
  <c r="X128" i="18"/>
  <c r="Y128" i="18"/>
  <c r="Z128" i="18"/>
  <c r="AA128" i="18"/>
  <c r="AB128" i="18"/>
  <c r="AC128" i="18"/>
  <c r="AD128" i="18"/>
  <c r="AE128" i="18"/>
  <c r="AF128" i="18"/>
  <c r="AG128" i="18"/>
  <c r="AH128" i="18"/>
  <c r="AI128" i="18"/>
  <c r="AJ128" i="18"/>
  <c r="AK128" i="18"/>
  <c r="AL128" i="18"/>
  <c r="AM128" i="18"/>
  <c r="AN128" i="18"/>
  <c r="AO128" i="18"/>
  <c r="AP128" i="18"/>
  <c r="AQ128" i="18"/>
  <c r="AR128" i="18"/>
  <c r="AS128" i="18"/>
  <c r="AT128" i="18"/>
  <c r="AU128" i="18"/>
  <c r="AV128" i="18"/>
  <c r="AW128" i="18"/>
  <c r="AX128" i="18"/>
  <c r="AY128" i="18"/>
  <c r="E97" i="18"/>
  <c r="G97" i="18"/>
  <c r="N97" i="18"/>
  <c r="T97" i="18"/>
  <c r="U97" i="18"/>
  <c r="X97" i="18"/>
  <c r="Z97" i="18"/>
  <c r="AB97" i="18"/>
  <c r="AD97" i="18"/>
  <c r="AF98" i="18"/>
  <c r="AF97" i="18"/>
  <c r="AG98" i="18"/>
  <c r="AI98" i="18"/>
  <c r="AI97" i="18"/>
  <c r="AJ98" i="18"/>
  <c r="AJ97" i="18"/>
  <c r="AK98" i="18"/>
  <c r="AK97" i="18"/>
  <c r="AL98" i="18"/>
  <c r="AL97" i="18"/>
  <c r="AM98" i="18"/>
  <c r="AM97" i="18"/>
  <c r="AN98" i="18"/>
  <c r="AO98" i="18"/>
  <c r="AO97" i="18"/>
  <c r="AP98" i="18"/>
  <c r="AP97" i="18"/>
  <c r="AQ98" i="18"/>
  <c r="AQ97" i="18"/>
  <c r="AR98" i="18"/>
  <c r="AR97" i="18"/>
  <c r="AS98" i="18"/>
  <c r="AS97" i="18"/>
  <c r="AT98" i="18"/>
  <c r="AU98" i="18"/>
  <c r="AU97" i="18"/>
  <c r="AV98" i="18"/>
  <c r="AV97" i="18"/>
  <c r="AW98" i="18"/>
  <c r="AW97" i="18"/>
  <c r="AX98" i="18"/>
  <c r="AX97" i="18"/>
  <c r="AY98" i="18"/>
  <c r="AY97" i="18"/>
  <c r="S88" i="18"/>
  <c r="AH88" i="18"/>
  <c r="AK88" i="18"/>
  <c r="AT88" i="18"/>
  <c r="AW88" i="18"/>
  <c r="AG97" i="18"/>
  <c r="AE97" i="18"/>
  <c r="AC97" i="18"/>
  <c r="AA97" i="18"/>
  <c r="R97" i="18"/>
  <c r="O97" i="18"/>
  <c r="L97" i="18"/>
  <c r="I97" i="18"/>
  <c r="F97" i="18"/>
  <c r="D71" i="18"/>
  <c r="F71" i="18"/>
  <c r="L71" i="18"/>
  <c r="N71" i="18"/>
  <c r="P75" i="18"/>
  <c r="R71" i="18"/>
  <c r="S75" i="18"/>
  <c r="T71" i="18"/>
  <c r="X71" i="18"/>
  <c r="Y75" i="18"/>
  <c r="Z71" i="18"/>
  <c r="AB71" i="18"/>
  <c r="AD71" i="18"/>
  <c r="AF71" i="18"/>
  <c r="AJ71" i="18"/>
  <c r="AK75" i="18"/>
  <c r="AL75" i="18"/>
  <c r="AL71" i="18"/>
  <c r="AM75" i="18"/>
  <c r="AN75" i="18"/>
  <c r="AN71" i="18"/>
  <c r="AO75" i="18"/>
  <c r="AP75" i="18"/>
  <c r="AP71" i="18"/>
  <c r="AQ75" i="18"/>
  <c r="AR75" i="18"/>
  <c r="AR71" i="18"/>
  <c r="AS75" i="18"/>
  <c r="AT75" i="18"/>
  <c r="AT71" i="18"/>
  <c r="AU75" i="18"/>
  <c r="AV75" i="18"/>
  <c r="AV71" i="18"/>
  <c r="AW75" i="18"/>
  <c r="AX75" i="18"/>
  <c r="AX71" i="18"/>
  <c r="AY75" i="18"/>
  <c r="E71" i="18"/>
  <c r="G71" i="18"/>
  <c r="I71" i="18"/>
  <c r="K71" i="18"/>
  <c r="O71" i="18"/>
  <c r="Q71" i="18"/>
  <c r="U71" i="18"/>
  <c r="W71" i="18"/>
  <c r="Y71" i="18"/>
  <c r="AA71" i="18"/>
  <c r="AC71" i="18"/>
  <c r="AE71" i="18"/>
  <c r="AG71" i="18"/>
  <c r="AI71" i="18"/>
  <c r="AK71" i="18"/>
  <c r="AM71" i="18"/>
  <c r="AO71" i="18"/>
  <c r="AQ71" i="18"/>
  <c r="AS71" i="18"/>
  <c r="AU71" i="18"/>
  <c r="AW71" i="18"/>
  <c r="AY71" i="18"/>
  <c r="D55" i="18"/>
  <c r="E55" i="18"/>
  <c r="F55" i="18"/>
  <c r="G55" i="18"/>
  <c r="I55" i="18"/>
  <c r="K55" i="18"/>
  <c r="L55" i="18"/>
  <c r="N55" i="18"/>
  <c r="O55" i="18"/>
  <c r="Q55" i="18"/>
  <c r="R55" i="18"/>
  <c r="T55" i="18"/>
  <c r="U55" i="18"/>
  <c r="W55" i="18"/>
  <c r="X55" i="18"/>
  <c r="Z55" i="18"/>
  <c r="AA55" i="18"/>
  <c r="AB55" i="18"/>
  <c r="AC55" i="18"/>
  <c r="AD55" i="18"/>
  <c r="AE55" i="18"/>
  <c r="AF55" i="18"/>
  <c r="AG55" i="18"/>
  <c r="AI55" i="18"/>
  <c r="AJ55" i="18"/>
  <c r="AK55" i="18"/>
  <c r="AL55" i="18"/>
  <c r="AM55" i="18"/>
  <c r="AN55" i="18"/>
  <c r="AO55" i="18"/>
  <c r="AP55" i="18"/>
  <c r="AQ55" i="18"/>
  <c r="AR55" i="18"/>
  <c r="AS55" i="18"/>
  <c r="AT55" i="18"/>
  <c r="AU55" i="18"/>
  <c r="AV55" i="18"/>
  <c r="AW55" i="18"/>
  <c r="AX55" i="18"/>
  <c r="AY55" i="18"/>
  <c r="E21" i="18"/>
  <c r="F21" i="18"/>
  <c r="G21" i="18"/>
  <c r="I21" i="18"/>
  <c r="I14" i="18"/>
  <c r="L21" i="18"/>
  <c r="M21" i="18"/>
  <c r="N21" i="18"/>
  <c r="O21" i="18"/>
  <c r="O14" i="18"/>
  <c r="R21" i="18"/>
  <c r="S21" i="18"/>
  <c r="T21" i="18"/>
  <c r="U21" i="18"/>
  <c r="V21" i="18"/>
  <c r="W21" i="18"/>
  <c r="X21" i="18"/>
  <c r="Y21" i="18"/>
  <c r="Z21" i="18"/>
  <c r="AA21" i="18"/>
  <c r="AA14" i="18"/>
  <c r="AB21" i="18"/>
  <c r="AC21" i="18"/>
  <c r="AC14" i="18"/>
  <c r="AD21" i="18"/>
  <c r="AE21" i="18"/>
  <c r="AE14" i="18"/>
  <c r="AF21" i="18"/>
  <c r="AG21" i="18"/>
  <c r="AG14" i="18"/>
  <c r="AI21" i="18"/>
  <c r="AJ21" i="18"/>
  <c r="AK21" i="18"/>
  <c r="AL21" i="18"/>
  <c r="AM21" i="18"/>
  <c r="AO21" i="18"/>
  <c r="AO14" i="18"/>
  <c r="AO13" i="18"/>
  <c r="AP21" i="18"/>
  <c r="AQ21" i="18"/>
  <c r="AQ14" i="18"/>
  <c r="AR21" i="18"/>
  <c r="AS21" i="18"/>
  <c r="AS14" i="18"/>
  <c r="AU21" i="18"/>
  <c r="AV21" i="18"/>
  <c r="AW21" i="18"/>
  <c r="AX21" i="18"/>
  <c r="AY21" i="18"/>
  <c r="E14" i="18"/>
  <c r="E13" i="18"/>
  <c r="AK14" i="18"/>
  <c r="G15" i="18"/>
  <c r="H15" i="18"/>
  <c r="H14" i="18"/>
  <c r="P184" i="18"/>
  <c r="P183" i="18"/>
  <c r="M183" i="18"/>
  <c r="P182" i="18"/>
  <c r="P181" i="18"/>
  <c r="J182" i="18"/>
  <c r="V176" i="18"/>
  <c r="V174" i="18"/>
  <c r="P176" i="18"/>
  <c r="P174" i="18"/>
  <c r="J176" i="18"/>
  <c r="J174" i="18"/>
  <c r="V168" i="18"/>
  <c r="V167" i="18"/>
  <c r="P168" i="18"/>
  <c r="P167" i="18"/>
  <c r="J168" i="18"/>
  <c r="J167" i="18"/>
  <c r="AH152" i="18"/>
  <c r="AH151" i="18"/>
  <c r="V146" i="18"/>
  <c r="V144" i="18"/>
  <c r="J146" i="18"/>
  <c r="V129" i="18"/>
  <c r="V128" i="18"/>
  <c r="J129" i="18"/>
  <c r="J128" i="18"/>
  <c r="V117" i="18"/>
  <c r="M181" i="18"/>
  <c r="J184" i="18"/>
  <c r="G14" i="18"/>
  <c r="G13" i="18"/>
  <c r="AW14" i="18"/>
  <c r="U14" i="18"/>
  <c r="AE13" i="18"/>
  <c r="C152" i="18"/>
  <c r="J144" i="18"/>
  <c r="AH149" i="18"/>
  <c r="AW13" i="18"/>
  <c r="O13" i="18"/>
  <c r="AK13" i="18"/>
  <c r="AA13" i="18"/>
  <c r="AS13" i="18"/>
  <c r="AY14" i="18"/>
  <c r="AY13" i="18"/>
  <c r="AM14" i="18"/>
  <c r="AM13" i="18"/>
  <c r="AI14" i="18"/>
  <c r="AI13" i="18"/>
  <c r="U13" i="18"/>
  <c r="I13" i="18"/>
  <c r="AG13" i="18"/>
  <c r="AC13" i="18"/>
  <c r="AQ13" i="18"/>
  <c r="C176" i="18"/>
  <c r="C174" i="18"/>
  <c r="Y182" i="18"/>
  <c r="J183" i="18"/>
  <c r="C184" i="18"/>
  <c r="AX14" i="18"/>
  <c r="AX13" i="18"/>
  <c r="AV14" i="18"/>
  <c r="AV13" i="18"/>
  <c r="AR14" i="18"/>
  <c r="AR13" i="18"/>
  <c r="AP14" i="18"/>
  <c r="AP13" i="18"/>
  <c r="AL14" i="18"/>
  <c r="AL13" i="18"/>
  <c r="AJ14" i="18"/>
  <c r="AJ13" i="18"/>
  <c r="AF14" i="18"/>
  <c r="AF13" i="18"/>
  <c r="AD14" i="18"/>
  <c r="AD13" i="18"/>
  <c r="Z14" i="18"/>
  <c r="Z13" i="18"/>
  <c r="X14" i="18"/>
  <c r="X13" i="18"/>
  <c r="T14" i="18"/>
  <c r="T13" i="18"/>
  <c r="R14" i="18"/>
  <c r="R13" i="18"/>
  <c r="N14" i="18"/>
  <c r="N13" i="18"/>
  <c r="L14" i="18"/>
  <c r="L13" i="18"/>
  <c r="F14" i="18"/>
  <c r="F13" i="18"/>
  <c r="J181" i="18"/>
  <c r="Y181" i="18"/>
  <c r="Y184" i="18"/>
  <c r="V184" i="18"/>
  <c r="C182" i="18"/>
  <c r="C129" i="18"/>
  <c r="C128" i="18"/>
  <c r="V182" i="18"/>
  <c r="V181" i="18"/>
  <c r="C168" i="18"/>
  <c r="C167" i="18"/>
  <c r="Y183" i="18"/>
  <c r="V183" i="18"/>
  <c r="C146" i="18"/>
  <c r="C144" i="18"/>
  <c r="C151" i="18"/>
  <c r="C149" i="18"/>
  <c r="AT115" i="18"/>
  <c r="AT114" i="18"/>
  <c r="AT113" i="18"/>
  <c r="C183" i="18"/>
  <c r="C181" i="18"/>
  <c r="AT112" i="18"/>
  <c r="AT111" i="18"/>
  <c r="AT110" i="18"/>
  <c r="AN112" i="18"/>
  <c r="AN111" i="18"/>
  <c r="D111" i="18"/>
  <c r="D112" i="18"/>
  <c r="D110" i="18"/>
  <c r="C112" i="18"/>
  <c r="V109" i="18"/>
  <c r="P109" i="18"/>
  <c r="J109" i="18"/>
  <c r="Q108" i="18"/>
  <c r="P108" i="18"/>
  <c r="K108" i="18"/>
  <c r="J108" i="18"/>
  <c r="W107" i="18"/>
  <c r="W106" i="18"/>
  <c r="W105" i="18"/>
  <c r="W97" i="18"/>
  <c r="Q107" i="18"/>
  <c r="J107" i="18"/>
  <c r="J106" i="18"/>
  <c r="J105" i="18"/>
  <c r="K107" i="18"/>
  <c r="AT109" i="18"/>
  <c r="AH109" i="18"/>
  <c r="AH108" i="18"/>
  <c r="AH107" i="18"/>
  <c r="AN108" i="18"/>
  <c r="AN106" i="18"/>
  <c r="AN105" i="18"/>
  <c r="AN97" i="18"/>
  <c r="AH106" i="18"/>
  <c r="AH105" i="18"/>
  <c r="K106" i="18"/>
  <c r="K105" i="18"/>
  <c r="K97" i="18"/>
  <c r="Q106" i="18"/>
  <c r="Q105" i="18"/>
  <c r="Q97" i="18"/>
  <c r="AT106" i="18"/>
  <c r="AT105" i="18"/>
  <c r="AT97" i="18"/>
  <c r="C111" i="18"/>
  <c r="D106" i="18"/>
  <c r="D105" i="18"/>
  <c r="D97" i="18"/>
  <c r="V107" i="18"/>
  <c r="V106" i="18"/>
  <c r="V105" i="18"/>
  <c r="P107" i="18"/>
  <c r="P106" i="18"/>
  <c r="P105" i="18"/>
  <c r="C110" i="18"/>
  <c r="AH102" i="18"/>
  <c r="M102" i="18"/>
  <c r="M99" i="18"/>
  <c r="C106" i="18"/>
  <c r="C105" i="18"/>
  <c r="AH98" i="18"/>
  <c r="AH97" i="18"/>
  <c r="AH99" i="18"/>
  <c r="P102" i="18"/>
  <c r="J102" i="18"/>
  <c r="C102" i="18"/>
  <c r="S99" i="18"/>
  <c r="S98" i="18"/>
  <c r="AH96" i="18"/>
  <c r="AH95" i="18"/>
  <c r="S96" i="18"/>
  <c r="M96" i="18"/>
  <c r="AH94" i="18"/>
  <c r="AH93" i="18"/>
  <c r="M94" i="18"/>
  <c r="M93" i="18"/>
  <c r="P91" i="18"/>
  <c r="P88" i="18"/>
  <c r="M91" i="18"/>
  <c r="C87" i="18"/>
  <c r="S86" i="18"/>
  <c r="S85" i="18"/>
  <c r="S81" i="18"/>
  <c r="M86" i="18"/>
  <c r="AH82" i="18"/>
  <c r="AH81" i="18"/>
  <c r="M83" i="18"/>
  <c r="M82" i="18"/>
  <c r="P80" i="18"/>
  <c r="AH80" i="18"/>
  <c r="J80" i="18"/>
  <c r="V76" i="18"/>
  <c r="V75" i="18"/>
  <c r="AH79" i="18"/>
  <c r="AH77" i="18"/>
  <c r="V79" i="18"/>
  <c r="V77" i="18"/>
  <c r="V71" i="18"/>
  <c r="J96" i="18"/>
  <c r="M95" i="18"/>
  <c r="M92" i="18"/>
  <c r="J79" i="18"/>
  <c r="C80" i="18"/>
  <c r="J77" i="18"/>
  <c r="P79" i="18"/>
  <c r="P77" i="18"/>
  <c r="J86" i="18"/>
  <c r="M85" i="18"/>
  <c r="M81" i="18"/>
  <c r="AH92" i="18"/>
  <c r="P96" i="18"/>
  <c r="P95" i="18"/>
  <c r="S95" i="18"/>
  <c r="S92" i="18"/>
  <c r="J83" i="18"/>
  <c r="J82" i="18"/>
  <c r="P94" i="18"/>
  <c r="P93" i="18"/>
  <c r="P92" i="18"/>
  <c r="J101" i="18"/>
  <c r="M97" i="18"/>
  <c r="P86" i="18"/>
  <c r="P85" i="18"/>
  <c r="P81" i="18"/>
  <c r="S71" i="18"/>
  <c r="J91" i="18"/>
  <c r="C91" i="18"/>
  <c r="M88" i="18"/>
  <c r="J94" i="18"/>
  <c r="P101" i="18"/>
  <c r="S97" i="18"/>
  <c r="Y101" i="18"/>
  <c r="V102" i="18"/>
  <c r="Y102" i="18"/>
  <c r="AH76" i="18"/>
  <c r="AH75" i="18"/>
  <c r="S70" i="18"/>
  <c r="AH70" i="18"/>
  <c r="AH69" i="18"/>
  <c r="M70" i="18"/>
  <c r="AH65" i="18"/>
  <c r="AH63" i="18"/>
  <c r="AH62" i="18"/>
  <c r="S65" i="18"/>
  <c r="S63" i="18"/>
  <c r="M65" i="18"/>
  <c r="M63" i="18"/>
  <c r="Y61" i="18"/>
  <c r="Y60" i="18"/>
  <c r="Y57" i="18"/>
  <c r="S61" i="18"/>
  <c r="S60" i="18"/>
  <c r="S57" i="18"/>
  <c r="AH61" i="18"/>
  <c r="AH60" i="18"/>
  <c r="AH57" i="18"/>
  <c r="M61" i="18"/>
  <c r="M60" i="18"/>
  <c r="M57" i="18"/>
  <c r="C59" i="18"/>
  <c r="C58" i="18"/>
  <c r="J59" i="18"/>
  <c r="J58" i="18"/>
  <c r="S56" i="18"/>
  <c r="AH56" i="18"/>
  <c r="AH55" i="18"/>
  <c r="M56" i="18"/>
  <c r="AT53" i="18"/>
  <c r="AT48" i="18"/>
  <c r="AN53" i="18"/>
  <c r="AN48" i="18"/>
  <c r="P53" i="18"/>
  <c r="D36" i="18"/>
  <c r="D35" i="18"/>
  <c r="D53" i="18"/>
  <c r="D52" i="18"/>
  <c r="J52" i="18"/>
  <c r="J53" i="18"/>
  <c r="Q52" i="18"/>
  <c r="Q48" i="18"/>
  <c r="C52" i="18"/>
  <c r="AH51" i="18"/>
  <c r="C51" i="18"/>
  <c r="S50" i="18"/>
  <c r="S48" i="18"/>
  <c r="M50" i="18"/>
  <c r="AH50" i="18"/>
  <c r="C49" i="18"/>
  <c r="AH46" i="18"/>
  <c r="AH45" i="18"/>
  <c r="AB14" i="18"/>
  <c r="AB13" i="18"/>
  <c r="S46" i="18"/>
  <c r="M46" i="18"/>
  <c r="P43" i="18"/>
  <c r="P41" i="18"/>
  <c r="AH43" i="18"/>
  <c r="AH41" i="18"/>
  <c r="M43" i="18"/>
  <c r="H97" i="18"/>
  <c r="H13" i="18"/>
  <c r="AZ97" i="18"/>
  <c r="J46" i="18"/>
  <c r="M45" i="18"/>
  <c r="M48" i="18"/>
  <c r="J70" i="18"/>
  <c r="M69" i="18"/>
  <c r="M62" i="18"/>
  <c r="P70" i="18"/>
  <c r="P69" i="18"/>
  <c r="S69" i="18"/>
  <c r="S62" i="18"/>
  <c r="M41" i="18"/>
  <c r="P46" i="18"/>
  <c r="P45" i="18"/>
  <c r="S45" i="18"/>
  <c r="AH48" i="18"/>
  <c r="D48" i="18"/>
  <c r="D33" i="18"/>
  <c r="D32" i="18"/>
  <c r="AH71" i="18"/>
  <c r="Y99" i="18"/>
  <c r="Y98" i="18"/>
  <c r="Y97" i="18"/>
  <c r="P99" i="18"/>
  <c r="P98" i="18"/>
  <c r="P97" i="18"/>
  <c r="C79" i="18"/>
  <c r="C77" i="18"/>
  <c r="J93" i="18"/>
  <c r="C94" i="18"/>
  <c r="C93" i="18"/>
  <c r="C86" i="18"/>
  <c r="C85" i="18"/>
  <c r="J85" i="18"/>
  <c r="J81" i="18"/>
  <c r="J95" i="18"/>
  <c r="C96" i="18"/>
  <c r="C95" i="18"/>
  <c r="J99" i="18"/>
  <c r="C101" i="18"/>
  <c r="P71" i="18"/>
  <c r="J61" i="18"/>
  <c r="J50" i="18"/>
  <c r="J48" i="18"/>
  <c r="P52" i="18"/>
  <c r="J56" i="18"/>
  <c r="M55" i="18"/>
  <c r="P56" i="18"/>
  <c r="P55" i="18"/>
  <c r="S55" i="18"/>
  <c r="V61" i="18"/>
  <c r="V60" i="18"/>
  <c r="V57" i="18"/>
  <c r="P65" i="18"/>
  <c r="P63" i="18"/>
  <c r="P62" i="18"/>
  <c r="P50" i="18"/>
  <c r="P48" i="18"/>
  <c r="P61" i="18"/>
  <c r="P60" i="18"/>
  <c r="P57" i="18"/>
  <c r="J65" i="18"/>
  <c r="J76" i="18"/>
  <c r="M75" i="18"/>
  <c r="M71" i="18"/>
  <c r="V101" i="18"/>
  <c r="J88" i="18"/>
  <c r="J97" i="18"/>
  <c r="C83" i="18"/>
  <c r="C82" i="18"/>
  <c r="C81" i="18"/>
  <c r="J43" i="18"/>
  <c r="J41" i="18"/>
  <c r="C43" i="18"/>
  <c r="C41" i="18"/>
  <c r="C50" i="18"/>
  <c r="C48" i="18"/>
  <c r="J45" i="18"/>
  <c r="J63" i="18"/>
  <c r="J55" i="18"/>
  <c r="Y56" i="18"/>
  <c r="C56" i="18"/>
  <c r="C55" i="18"/>
  <c r="J60" i="18"/>
  <c r="J57" i="18"/>
  <c r="J69" i="18"/>
  <c r="C92" i="18"/>
  <c r="J92" i="18"/>
  <c r="V99" i="18"/>
  <c r="V98" i="18"/>
  <c r="V97" i="18"/>
  <c r="C99" i="18"/>
  <c r="C88" i="18"/>
  <c r="J75" i="18"/>
  <c r="J71" i="18"/>
  <c r="C97" i="18"/>
  <c r="V50" i="18"/>
  <c r="V48" i="18"/>
  <c r="C61" i="18"/>
  <c r="C60" i="18"/>
  <c r="C57" i="18"/>
  <c r="S40" i="18"/>
  <c r="AH39" i="18"/>
  <c r="AH38" i="18"/>
  <c r="M40" i="18"/>
  <c r="AU36" i="18"/>
  <c r="AU33" i="18"/>
  <c r="AU32" i="18"/>
  <c r="AN36" i="18"/>
  <c r="AN33" i="18"/>
  <c r="AN32" i="18"/>
  <c r="AH36" i="18"/>
  <c r="C36" i="18"/>
  <c r="Q35" i="18"/>
  <c r="Q33" i="18"/>
  <c r="Q32" i="18"/>
  <c r="K35" i="18"/>
  <c r="K33" i="18"/>
  <c r="K32" i="18"/>
  <c r="C35" i="18"/>
  <c r="AH34" i="18"/>
  <c r="V34" i="18"/>
  <c r="S34" i="18"/>
  <c r="S33" i="18"/>
  <c r="S32" i="18"/>
  <c r="M34" i="18"/>
  <c r="M33" i="18"/>
  <c r="M32" i="18"/>
  <c r="AH29" i="18"/>
  <c r="AH27" i="18"/>
  <c r="AH24" i="18"/>
  <c r="M29" i="18"/>
  <c r="M27" i="18"/>
  <c r="M24" i="18"/>
  <c r="C23" i="18"/>
  <c r="C26" i="18"/>
  <c r="C25" i="18"/>
  <c r="C70" i="18"/>
  <c r="C69" i="18"/>
  <c r="AH33" i="18"/>
  <c r="AH32" i="18"/>
  <c r="M39" i="18"/>
  <c r="M38" i="18"/>
  <c r="J40" i="18"/>
  <c r="S39" i="18"/>
  <c r="S38" i="18"/>
  <c r="P40" i="18"/>
  <c r="P39" i="18"/>
  <c r="P38" i="18"/>
  <c r="C65" i="18"/>
  <c r="C63" i="18"/>
  <c r="C62" i="18"/>
  <c r="V56" i="18"/>
  <c r="V55" i="18"/>
  <c r="Y55" i="18"/>
  <c r="Y14" i="18"/>
  <c r="Y13" i="18"/>
  <c r="J62" i="18"/>
  <c r="C45" i="18"/>
  <c r="AT36" i="18"/>
  <c r="AT33" i="18"/>
  <c r="AT32" i="18"/>
  <c r="AU14" i="18"/>
  <c r="AU13" i="18"/>
  <c r="J29" i="18"/>
  <c r="P34" i="18"/>
  <c r="S14" i="18"/>
  <c r="S13" i="18"/>
  <c r="J35" i="18"/>
  <c r="J34" i="18"/>
  <c r="P35" i="18"/>
  <c r="W35" i="18"/>
  <c r="W33" i="18"/>
  <c r="W32" i="18"/>
  <c r="C76" i="18"/>
  <c r="C75" i="18"/>
  <c r="C71" i="18"/>
  <c r="AT22" i="18"/>
  <c r="AT21" i="18"/>
  <c r="AH22" i="18"/>
  <c r="AH21" i="18"/>
  <c r="AN22" i="18"/>
  <c r="AN21" i="18"/>
  <c r="Q22" i="18"/>
  <c r="K22" i="18"/>
  <c r="K21" i="18"/>
  <c r="J22" i="18"/>
  <c r="J21" i="18"/>
  <c r="D22" i="18"/>
  <c r="AT20" i="18"/>
  <c r="AN20" i="18"/>
  <c r="AN15" i="18"/>
  <c r="AN14" i="18"/>
  <c r="AN13" i="18"/>
  <c r="AH20" i="18"/>
  <c r="J27" i="18"/>
  <c r="J24" i="18"/>
  <c r="J33" i="18"/>
  <c r="J32" i="18"/>
  <c r="P33" i="18"/>
  <c r="P32" i="18"/>
  <c r="J39" i="18"/>
  <c r="J38" i="18"/>
  <c r="C29" i="18"/>
  <c r="C27" i="18"/>
  <c r="C24" i="18"/>
  <c r="V35" i="18"/>
  <c r="V33" i="18"/>
  <c r="V32" i="18"/>
  <c r="W14" i="18"/>
  <c r="W13" i="18"/>
  <c r="P22" i="18"/>
  <c r="P21" i="18"/>
  <c r="Q21" i="18"/>
  <c r="Q14" i="18"/>
  <c r="Q13" i="18"/>
  <c r="C22" i="18"/>
  <c r="C21" i="18"/>
  <c r="D21" i="18"/>
  <c r="M14" i="18"/>
  <c r="M13" i="18"/>
  <c r="AZ13" i="18"/>
  <c r="K20" i="18"/>
  <c r="K15" i="18"/>
  <c r="K14" i="18"/>
  <c r="K13" i="18"/>
  <c r="D20" i="18"/>
  <c r="D17" i="18"/>
  <c r="AH17" i="18"/>
  <c r="AH15" i="18"/>
  <c r="AH14" i="18"/>
  <c r="AH13" i="18"/>
  <c r="AT17" i="18"/>
  <c r="AT15" i="18"/>
  <c r="AT14" i="18"/>
  <c r="AT13" i="18"/>
  <c r="C40" i="18"/>
  <c r="C39" i="18"/>
  <c r="C38" i="18"/>
  <c r="D15" i="18"/>
  <c r="D14" i="18"/>
  <c r="D13" i="18"/>
  <c r="C34" i="18"/>
  <c r="C33" i="18"/>
  <c r="C32" i="18"/>
  <c r="P14" i="18"/>
  <c r="P13" i="18"/>
  <c r="V14" i="18"/>
  <c r="V13" i="18"/>
  <c r="C17" i="18"/>
  <c r="C20" i="18"/>
  <c r="J20" i="18"/>
  <c r="J15" i="18"/>
  <c r="J14" i="18"/>
  <c r="J13" i="18"/>
  <c r="C15" i="18"/>
  <c r="C14" i="18"/>
  <c r="C13" i="18"/>
</calcChain>
</file>

<file path=xl/sharedStrings.xml><?xml version="1.0" encoding="utf-8"?>
<sst xmlns="http://schemas.openxmlformats.org/spreadsheetml/2006/main" count="599" uniqueCount="345">
  <si>
    <t>TT</t>
  </si>
  <si>
    <t>Trong đó:</t>
  </si>
  <si>
    <t>NSNN</t>
  </si>
  <si>
    <t>NSTW</t>
  </si>
  <si>
    <t>NSĐP</t>
  </si>
  <si>
    <t>ĐTPT</t>
  </si>
  <si>
    <t>SN</t>
  </si>
  <si>
    <t>Trong nước</t>
  </si>
  <si>
    <t>Ngoài nước</t>
  </si>
  <si>
    <t>STT</t>
  </si>
  <si>
    <t xml:space="preserve">Chương trình   </t>
  </si>
  <si>
    <t>Đơn vị tính</t>
  </si>
  <si>
    <t>Tổng cộng</t>
  </si>
  <si>
    <t>Dự án thành phần/ nội dung hoạt động</t>
  </si>
  <si>
    <t>I</t>
  </si>
  <si>
    <t>II</t>
  </si>
  <si>
    <t>Danh mục dự án</t>
  </si>
  <si>
    <t>Địa điểm XD</t>
  </si>
  <si>
    <t>Năng lực thiết kế</t>
  </si>
  <si>
    <t>Thời gian KC-HT</t>
  </si>
  <si>
    <t>Số quyết định; ngày, tháng, năm ban hành</t>
  </si>
  <si>
    <t xml:space="preserve">TMĐT </t>
  </si>
  <si>
    <t>KHĐTC nguồn NSNN</t>
  </si>
  <si>
    <t>III</t>
  </si>
  <si>
    <t>Nguồn huy động (nếu có)</t>
  </si>
  <si>
    <t>A</t>
  </si>
  <si>
    <t>B</t>
  </si>
  <si>
    <t>TỔNG CỘNG</t>
  </si>
  <si>
    <t xml:space="preserve">Thông báo vốn SN </t>
  </si>
  <si>
    <t>Tổng</t>
  </si>
  <si>
    <t>KẾT QUẢ THỰC HIỆN MỤC TIÊU, NHIỆM VỤ 03 CHƯƠNG TRÌNH MỤC TIÊU QUỐC GIA NĂM 2024</t>
  </si>
  <si>
    <t>Thực hiện mục tiêu, nhiệm vụ  năm 2024</t>
  </si>
  <si>
    <t>06 tháng đầu năm</t>
  </si>
  <si>
    <t>Ước cả năm</t>
  </si>
  <si>
    <t>Đề xuất năm 2025</t>
  </si>
  <si>
    <t>Ghi chú</t>
  </si>
  <si>
    <t>Kế hoạch  nguồn vốn giai đoạn 2021-2025 được cấp có thẩm quyền giao, thông báo</t>
  </si>
  <si>
    <t>KẾT QUẢ SỬ DỤNG, GIẢI NGÂN VỐN NGÂN SÁCH NHÀ NƯỚC THỰC HIỆN CÁC CHƯƠNG TRÌNH MỤC TIÊU QUỐC GIA NĂM 2024, ĐỀ XUẤT NĂM 2025</t>
  </si>
  <si>
    <t>Tổng cộng giai đoạn 2021-2023</t>
  </si>
  <si>
    <t>Đã giải ngân đến hết 31/01/2024</t>
  </si>
  <si>
    <t>Đã làm thủ tục kéo dài thời gian thực hiện sang năm 2024 theo quy định tại các Nghị quyết số 104/2023/QH15; số 108/2023/QH15</t>
  </si>
  <si>
    <t>Kế hoạch, dự toán vốn CTMTQG giai đoạn 2021-2023</t>
  </si>
  <si>
    <t>Tổng cộng năm 2024</t>
  </si>
  <si>
    <t>Kết quả giải ngân 6 tháng đầu năm</t>
  </si>
  <si>
    <t>Kết quả bố trí, sử dụng, giải ngân dự toán, kế hoạch vốn các chương trình đến năm 2024</t>
  </si>
  <si>
    <t>Dự kiến nhu cầu năm 2025</t>
  </si>
  <si>
    <t>Tổng nhu cầu</t>
  </si>
  <si>
    <t>Kết quả giải ngân vốn đã làm thủ tục kéo dài sang năm 2024 trong 6 tháng đầu năm 2024</t>
  </si>
  <si>
    <t>Kết quả thực hiện kế hoạch vốn năm 2024</t>
  </si>
  <si>
    <t xml:space="preserve">Mục tiêu năm 2024 được cấp có thẩm quyền giao  </t>
  </si>
  <si>
    <t>Đơn vị: Triệu đồng</t>
  </si>
  <si>
    <t>Phụ lục 3.1</t>
  </si>
  <si>
    <t>Tên  ủy ban nhân dân các tỉnh, thành phố trực thuộc trung ương báo cáo</t>
  </si>
  <si>
    <t>CHƯƠNG TRÌNH MTQG PHÁT TRIỂN KINH TẾ - XÃ HỘI VÙNG ĐỒNG BÀO DÂN TỘC THIỂU SỐ VÀ MIỀN NÚI</t>
  </si>
  <si>
    <t>Dự án 1: Giải quyết tình trạng thiếu đất ở, nhà ở, đất sản xuất, nước sinh hoạt</t>
  </si>
  <si>
    <t>Hỗ trợ nhà ở</t>
  </si>
  <si>
    <t>Hỗ trợ đất sản xuất, chuyển đổi nghề</t>
  </si>
  <si>
    <t>Hỗ trợ nước sinh hoạt</t>
  </si>
  <si>
    <t>Dự án 2: Quy hoạch, sắp xếp, bố trí, ổn định dân cư ở những nơi cần thiết</t>
  </si>
  <si>
    <t>Dự án 3: Phát triển sản xuất nông, lâm nghiệp bền vững, phát huy tiềm năng, thế mạnh của các vùng miền để sản xuất hàng hóa theo chuỗi giá trị</t>
  </si>
  <si>
    <t>Tiểu dự án 1: Phát triển kinh tế nông, lâm nghiệp bền vững gắn với bảo vệ rừng và nâng cao thu nhập cho người dân</t>
  </si>
  <si>
    <t>Tiểu dự án 2: Hỗ trợ phát triển sản xuất theo chuỗi giá trị, vùng trồng dược liệu quý, thúc đẩy khởi sự kinh doanh, khởi nghiệp và thu hút đầu tư vùng đồng bào dân tộc thiểu số và miền núi</t>
  </si>
  <si>
    <t>a)</t>
  </si>
  <si>
    <t>Hỗ trợ phát triển sản xuất theo chuỗi giá trị.</t>
  </si>
  <si>
    <t>UBND xã Sùng Phài</t>
  </si>
  <si>
    <t>b)</t>
  </si>
  <si>
    <t>Đầu tư, hỗ trợ phát triển vùng trồng dược liệu quý.</t>
  </si>
  <si>
    <t>c)</t>
  </si>
  <si>
    <t>Thúc đẩy khởi sự kinh doanh, khởi nghiệp và thu hút đầu tư vùng đồng bào dân tộc thiểu số và miền núi.</t>
  </si>
  <si>
    <t>IV</t>
  </si>
  <si>
    <t>Dự án 4: Đầu tư cơ sở hạ tầng thiết yếu, phục vụ sản xuất, đời sống trong vùng đồng bào dân tộc thiểu số và miền núi và các đơn vị sự nghiệp công lập của lĩnh vực dân tộc</t>
  </si>
  <si>
    <t>Tiểu dự án 1: Đầu tư cơ sở hạ tầng thiết yếu, phục vụ sản xuất, đời sống trong vùng đồng bào dân tộc thiểu số và miền núi</t>
  </si>
  <si>
    <t>V</t>
  </si>
  <si>
    <t>Dự án 5: Phát triển giáo dục đào tạo nâng cao chất lượng nguồn nhân lực</t>
  </si>
  <si>
    <t>Tiểu dự án 1: Đổi mới hoạt động, củng cố phát triển các trường phổ thông dân tộc nội trú, trường phổ thông dân tộc bán trú, trường phổ thông có học sinh ở bán trú và xóa mù chữ cho người dân vùng đồng bào dân tộc thiểu số</t>
  </si>
  <si>
    <t>Phòng Giáo dục &amp; đào tạo</t>
  </si>
  <si>
    <t>Tiểu dự án 2: Bồi dưỡng kiến thức dân tộc; đào tạo dự bị đại học, đại học và sau đại học đáp ứng nhu cầu nhân lực cho vùng đồng bào dân tộc thiểu số và miền núi</t>
  </si>
  <si>
    <t>Bồi dưỡng kiến thức dân tộc</t>
  </si>
  <si>
    <t>Phòng Nội vụ</t>
  </si>
  <si>
    <t>Đào tạo dự bị đại học, đại học và sau đại học</t>
  </si>
  <si>
    <t>Tiểu dự án 3: Dự án phát triển giáo dục nghề nghiệp và giải quyết việc làm cho người lao động vùng dân tộc thiểu số và miền núi</t>
  </si>
  <si>
    <t>Phòng Lao động - TB&amp;XH</t>
  </si>
  <si>
    <t>Tiểu dự án 4: Đào tạo nâng cao năng lực cho cộng đồng và cán bộ triển khai Chương trình ở các cấp</t>
  </si>
  <si>
    <t>VI</t>
  </si>
  <si>
    <t>Dự án 6: Bảo tồn, phát huy giá trị văn hóa truyền thống tốt đẹp của các dân tộc thiểu số gắn với phát triển du lịch</t>
  </si>
  <si>
    <t>VII</t>
  </si>
  <si>
    <t>Dự án 7: Chăm sóc sức khỏe Nhân dân, nâng cao thể trạng, tầm vóc người dân tộc thiểu số; phòng chống suy dinh dưỡng trẻ em</t>
  </si>
  <si>
    <t>VIII</t>
  </si>
  <si>
    <t>Dự án 8: Thực hiện bình đẳng giới và giải quyết những vấn đề cấp thiết đối với phụ nữ và trẻ em</t>
  </si>
  <si>
    <t>Hội Liên hiệp phụ nữ</t>
  </si>
  <si>
    <t>IX</t>
  </si>
  <si>
    <t>Dự án 9: Đầu tư phát triển nhóm dân tộc thiểu số rất ít người và nhóm dân tộc còn nhiều khó khăn</t>
  </si>
  <si>
    <t>Tiểu dự án 1: Đầu tư phát triển kinh tế - xã hội các dân tộc còn gặp nhiều khó khăn, dân tộc có khó khăn đặc thù</t>
  </si>
  <si>
    <t>Tiểu dự án 2: Giảm thiểu tình trạng tảo hôn và hôn nhân cận huyết thống trong vùng đồng bào dân tộc thiểu số và miền núi</t>
  </si>
  <si>
    <t>X</t>
  </si>
  <si>
    <t>Dự án 10: Truyền thông, tuyên truyền, vận động trong vùng đồng bào dân tộc thiểu số và miền núi. Kiểm tra, giám sát đánh giá việc tổ chức thực hiện Chương trình</t>
  </si>
  <si>
    <t xml:space="preserve">Tiểu dự án 1: Biểu dương, tôn vinh điển hình tiên tiến; phổ biến, giáo dục pháp luật, trợ giúp pháp lý và tuyên truyền; truyền thông </t>
  </si>
  <si>
    <t>Biểu dương, tôn vinh điển hình tiên tiến, phát huy vai trò của người có uy tín</t>
  </si>
  <si>
    <t>Văn phòng HĐND-UBND thành phố</t>
  </si>
  <si>
    <t>Phổ biến, giáo dục pháp luật và tuyên truyền, vận động đồng bào dân tộc thiểu số</t>
  </si>
  <si>
    <t>Tăng cường, nâng cao khả năng tiếp cận và thụ hưởng hoạt động trợ giúp pháp lý chất lượng cho vùng đồng bào dân tộc thiểu số và miền núi</t>
  </si>
  <si>
    <t>Tiểu dự án 2: Ứng dụng công nghệ thông tin hỗ trợ phát triển kinh tế - xã hội và đảm bảo an ninh trật tự vùng đồng bào dân tộc thiểu số và miền núi</t>
  </si>
  <si>
    <t>Tiểu dự án 3: Kiểm tra, giám sát, đánh giá, đào tạo, tập huấn tổ chức thực hiện Chương trình</t>
  </si>
  <si>
    <t>CHƯƠNG TRÌNH MTQG GIẢM NGHÈO BỀN VỮNG (2)</t>
  </si>
  <si>
    <t>Dự án 1: Hỗ trợ đầu tư phát triển hạ tầng kinh tế - xã hội các huyện nghèo, các xã đặc biệt khó khăn vùng bãi ngang, ven biển và hải đảo</t>
  </si>
  <si>
    <t>Tiểu dự án 1: Hỗ trợ đầu tư phát triển hạ tầng kinh tế - xã hội các huyện nghèo, xã đặc biệt khó khăn vùng bãi ngang, ven biển và hải đảo</t>
  </si>
  <si>
    <t>Tiểu dự án 2: Triển khai Đề án hỗ trợ một số huyện nghèo thoát khỏi tình trạng nghèo, đặc biệt khó khăn giai đoạn 2022 - 2025</t>
  </si>
  <si>
    <t xml:space="preserve">Dự án 2: Đa dạng hóa sinh kế, phát triển mô hình giảm nghèo </t>
  </si>
  <si>
    <t>Dự án 3: Hỗ trợ phát triển sản xuất, cải thiện dinh dưỡng</t>
  </si>
  <si>
    <t>Tiểu dự án 1: Hỗ trợ phát triển sản xuất trong lĩnh vực nông nghiệp</t>
  </si>
  <si>
    <t>Tiểu dự án 2: Cải thiện dinh dưỡng</t>
  </si>
  <si>
    <t>Văn phòng HĐND-UBND</t>
  </si>
  <si>
    <t>Dự án 4: Phát triển giáo dục nghề nghiệp, việc làm bền vững</t>
  </si>
  <si>
    <t>Tiểu dự án 1: Phát triển giáo dục nghề nghiệp vùng nghèo, vùng khó khăn</t>
  </si>
  <si>
    <t>Tiểu dự án 2: Hỗ trợ người lao động đi làm việc ở nước ngoài theo hợp đồng</t>
  </si>
  <si>
    <t>Tiểu dự án 3: Hỗ trợ việc làm bền vững</t>
  </si>
  <si>
    <t>Dự án 5: Hỗ trợ nhà ở cho hộ nghèo, hộ cận nghèo trên địa bàn các huyện nghèo</t>
  </si>
  <si>
    <t>Dự án 6: Truyền thông và giảm nghèo về thông tin</t>
  </si>
  <si>
    <t>Tiểu dự án 1: Giảm nghèo về thông tin</t>
  </si>
  <si>
    <t>Tiểu dự án 2: Truyền thông vè giảm nghèo đa chiều</t>
  </si>
  <si>
    <t>Dự án 7: Nâng cao năng lực và giám sát, đánh giá Chương trình</t>
  </si>
  <si>
    <t>Tiểu dự án 1: Nâng cao năng lực thực hiện Chương trình</t>
  </si>
  <si>
    <t>Tiểu dự án 2: Giám sát, đánh giá</t>
  </si>
  <si>
    <t>C</t>
  </si>
  <si>
    <t>Nội dung thành phần số 01: Nâng cao hiệu quả quản lý và thực hiện xây dựng nông thôn mới theo quy hoạch nhằm nâng cao đời sống kinh tế - xã hội nông thôn gắn với quá trình đô thị hoá</t>
  </si>
  <si>
    <t>Nội dung 01: Rà soát, điều chỉnh, lập mới và triển khai, thực hiện quy hoạch chung xây dựng xã gắn với quá trình công nghiệp hóa, đô thị hóa</t>
  </si>
  <si>
    <t>UBND xã San Thàng</t>
  </si>
  <si>
    <t>Nội dung 02: Rà soát, điều chỉnh lập quy hoạch xây dựng vùng huyện gắn với quá trình công nghiệp hóa - đô thị hóa nhằm đáp ứng yêu cầu xây dựng NTM, trong đó, có quy hoạch khu vực hỗ trợ phát triển kinh tế nông thôn</t>
  </si>
  <si>
    <t>Nội dung 03: Xây dựng, rà soát, điều chỉnh quy hoạch tỉnh, tạo điều kiện thực hiện Chương trình gắn với phát triển kinh tế, xã hội và bảo vệ môi trường</t>
  </si>
  <si>
    <t>Nội dung thành phần số 02: Phát triển hạ tầng kinh tế - xã hội, cơ bản đồng bộ, hiện đại, đảm bảo kết nối nông thôn - đô thị và kết nối các vùng miền</t>
  </si>
  <si>
    <t>Nội dung 01: Tiếp tục hoàn thiện và nâng cao hệ thống hạ tầng giao thông trên địa bàn xã, hạ tầng giao thông kết nối liên xã, liên huyện</t>
  </si>
  <si>
    <t>Nội dung 02: Hoàn thiện và nâng cao chất lượng hệ thống thủy lợi và phòng chống thiên tai cấp xã, huyện, đảm bảo bền vững và thích ứng với biến đổi khí hậu</t>
  </si>
  <si>
    <t>Nội dung 03: Cải tạo và nâng cấp hệ thống lưới điện nông thôn theo hướng an toàn, tin cậy, ổn định và đảm bảo mỹ quan</t>
  </si>
  <si>
    <t>Nội dung 04: Tiếp tục xây dựng, hoàn chỉnh các công trình cấp xã, cấp huyện đối với các trường mầm non, trường TH, trường THCS, trường THPT hoặc trường PT có nhiều cấp học, trung tâm GDNN - GDTX</t>
  </si>
  <si>
    <t>Nội dung 05: Xây dựng và hoàn thiện hệ thống cơ sở vật chất văn hóa thể thao cấp xã, thôn, các trung tâm văn hóa - thể thao huyện; tu bổ, tôn tạo các di sản văn hóa gắn với phát triển du lịch nông thôn</t>
  </si>
  <si>
    <t>Nội dung 06: Đầu tư xây dựng hệ thống cơ sở hạ tầng thương mại nông thôn, chợ ATTP cấp xã; các chợ TT, chợ ĐM, TT thu mua - cung ứng nông sản an toàn cấp huyện; trung tâm KTNN; hệ thống TT cung ứng nông sản hiện đại</t>
  </si>
  <si>
    <t>Nội dung 07: Tập trung đầu tư cơ sở hạ tầng đồng bộ các vùng nguyên liệu tập trung gắn với liên kết chuỗi giá trị, cơ sở hạ tầng các cụm làng nghề, ngành nghề nông thôn</t>
  </si>
  <si>
    <t>Nội dung 08: Tiếp tục xây dựng, cải tạo và nâng cấp cơ sở hạ tầng, trang thiết bị cho các trạm y tế xã, trung tâm y tế huyện</t>
  </si>
  <si>
    <t>Nội dung 09: Phát triển, hoàn thiện hệ thống cơ sở hạ tầng số, chuyển đổi số trong nông nghiệp, nông thôn</t>
  </si>
  <si>
    <t>Nội dung 10: Xây dựng, hoàn thiện các công trình cấp nước sinh hoạt tập trung, đảm bảo chất lượng đạt chuẩn theo quy định</t>
  </si>
  <si>
    <t>Nội dung 11: Tập trung XD CSHT bảo vệ MTNT; thu hút các DN đầu tư các khu xử lý CTTT quy mô liên huyện, liên tỉnh; đầu tư HT các ĐTK, trung chuyển CTR sinh hoạt…</t>
  </si>
  <si>
    <t>Nội dung thành phần số 03: Tiếp tục thực hiện có hiệu quả cơ cấu lại ngành NN, PTKTNT; triển khai mạnh mẽ Chương trình mỗi xã một sản phẩm (OCOP)…</t>
  </si>
  <si>
    <t>Nội dung 01: Tập trung triển khai cơ cấu lại ngành nông nghiệp và phát triển kinh tế nông thôn, tiểu thủ công nghiệp và dịch vụ …</t>
  </si>
  <si>
    <t>Nội dung 02: XD và PT hiệu quả các VNLTT, cơ giới hóa đồng bộ, nâng cao năng lực chế biến và bảo quản nông sản theo các MHLK SX theo chuỗi giá trị …</t>
  </si>
  <si>
    <t>Nội dung 03: Tiếp tục thực hiện hiệu quả các chính sách đầu tư bảo vệ, phát triển rừng, chính sách chi trả DVMTR và Chương trình phát triển lâm nghiệp bền vững …</t>
  </si>
  <si>
    <t>Nội dung 04: Triển khai Chương trình mỗi xã một sản phẩm (OCOP) gắn với lợi thế vùng miền, thành lập Trung tâm OCOP Quốc gia …</t>
  </si>
  <si>
    <t>Nội dung 05: Nâng cao HQHĐ của các hình thức TCSX trong đó, ưu tiên hỗ trợ các HTX nông nghiệp ứng dụng công nghệ cao liên kết theo chuỗi giá trị…</t>
  </si>
  <si>
    <t>Nội dung 06: Nâng cao hiệu quả hoạt động của các hệ thống kết nối, xúc tiến tiêu thụ nông sản;…</t>
  </si>
  <si>
    <t>Nội dung 07: Tiếp tục thực hiện có hiệu quả Chương trình khoa học công nghệ phục vụ xây dựng…</t>
  </si>
  <si>
    <t>Nội dung 08: Thực hiện hiệu quả Chương trình phát triển du lịch nông thôn trong xây dựng NTM…</t>
  </si>
  <si>
    <t>Nội dung 09: Tiếp tục nâng cao chất lượng đào tạo nghề cho lao động nông thôn, gắn với nhu cầu của thị trường; hỗ trợ thúc đẩy và phát triển các mô hình khởi nghiệp, sáng tạo ở nông thôn.</t>
  </si>
  <si>
    <t>Nội dung thành phần số 04: Giảm nghèo bền vững, đặc biệt là vùng đồng bào dân tộc thiểu số, miền núi, vùng bãi ngang ven biển và hải đảo</t>
  </si>
  <si>
    <t>Nội dung 02: Triển khai hiệu quả các chính sách hỗ trợ nhà ở, xóa nhà tạm, dột nát; nâng cao chất lượng nhà ở dân cư</t>
  </si>
  <si>
    <t>Nội dung thành phần số 05: Nâng cao chất lượng giáo dục, y tế và chăm sóc sức khỏe người dân nông thôn</t>
  </si>
  <si>
    <t>Nội dung 1: Tiếp tục nâng cao chất lượng, phát triển giáo dục ở nông thôn …</t>
  </si>
  <si>
    <t>Nội dung 02: Tăng cường chất lượng dịch vụ của mạng lưới y tế cơ sở đảm bảo chăm sóc sức khoẻ toàn dân …</t>
  </si>
  <si>
    <t>Nội dung thành phần số 06: Nâng cao chất lượng đời sống văn hóa của người dân nông thôn; bảo tồn và phát huy các giá trị văn hóa truyền thống theo hướng bền vững gắn với phát triển du lịch nông thôn</t>
  </si>
  <si>
    <t>Nội dung 01: Nâng cao hiệu quả hoạt động của hệ thống thiết chế văn hóa, thể thao cơ sở;…</t>
  </si>
  <si>
    <t>Nội dung 02: Tăng cường kiểm kê, ghi danh các di sản văn hóa; bảo tồn và phát huy di sản văn hóa;….</t>
  </si>
  <si>
    <t>Nội dung thành phần số 07: Nâng cao chất lượng môi trường; xây dựng cảnh quan nông thôn sáng - xanh - sạch - đẹp, an toàn; giữ gìn và khôi phục cảnh quan truyền thống của nông thôn Việt Nam</t>
  </si>
  <si>
    <t>Nội dung 01: Xây dựng và tổ chức hướng dẫn thực hiện các Đề án/Kế hoạch tổ chức phân loại, thu gom, vận chuyển chất thải rắn trên địa bàn huyện đảm bảo theo quy định; phát triển, nhân rộng các mô hình phân loại chất thải tại nguồn phát sinh</t>
  </si>
  <si>
    <t>Nội dung 02: Thu gom, tái chế, tái sử dụng các loại chất thải theo nguyên lý tuần hoàn; tăng cường công tác quản lý chất thải nhựa trong hoạt động sản xuất nông, lâm, ngư nghiệp ở Việt Nam; xây dựng cộng đồng dân cư không rác thải nhựa</t>
  </si>
  <si>
    <t>Nội dung 03: Đẩy mạnh xử lý, khắc phục ô nhiễm và cải thiện chất lượng môi trường tại những khu vực tập trung nhiều nguồn thải, những nơi gây ô nhiễm môi trường nghiêm trọng và các khu vực mặt nước bị ô nhiễm</t>
  </si>
  <si>
    <t>Nội dung 04: Cải tạo nghĩa trang phù hợp với cảnh quan môi trường; xây dựng mới và mở rộng các cơ sở mai táng, hỏa táng phải phù hợp với các quy định và theo quy hoạch</t>
  </si>
  <si>
    <t>Nội dung 05: Giữ gìn và khôi phục cảnh quan truyền thống của nông thôn Việt Nam; tăng tỷ lệ trồng hoa, cây xanh phân tán gắn với triển khai Đề án trồng một tỷ cây xanh giai đoạn 2021 - 2025…</t>
  </si>
  <si>
    <t>Nội dung 06: Tăng cường quản lý an toàn thực phẩm tại các cơ sở, hộ gia đình sản xuất, kinh doanh thực phẩm; đảm bảo vệ sinh môi trường tại các cơ sở chăn nuôi, nuôi trồng thủy sản; cải thiện vệ sinh hộ gia đình</t>
  </si>
  <si>
    <t>Nội dung 07: Triển khai hiệu quả Chương trình “Tăng cường bảo vệ môi trường, an toàn thực phẩm và cấp nước sạch nông thôn trong xây dựng NTM giai đoạn 2021 - 2025”</t>
  </si>
  <si>
    <t>Nội dung thành phần số 08: Đẩy mạnh và nâng cao chất lượng các dịch vụ HCC; nâng cao chất lượng hoạt động của CQCS; thúc đẩy quá trình CĐS trong NTM...; bảo đảm và tăng cường KNTCPL cho người dân; tăng cường giải pháp nhằm đảm bảo BĐG ...</t>
  </si>
  <si>
    <t>Nội dung 01: Triển khai đề án về đào tạo, bồi dưỡng kiến thức, năng lực quản lý hành chính, quản lý kinh tế - xã hội chuyên sâu, chuyển đổi tư duy….</t>
  </si>
  <si>
    <t>Nội dung 02: Tăng cường ứng dụng công nghệ thông tin trong thực hiện các dịch vụ hành chính công nhằm nâng cao chất lượng giải quyết thủ tục hành chính theo hướng minh bạch, công khai và hiệu quả ở các cấp …</t>
  </si>
  <si>
    <t>Nội dung 03: Triển khai hiệu quả Chương trình chuyển đổi số trong xây dựng NTM, hướng tới NTM thông minh giai đoạn 2021 - 2025</t>
  </si>
  <si>
    <t>Nội dung 04: Tăng cường hiệu quả công tác phổ biến, giáo dục pháp luật, hòa giải ở cơ sở, giải quyết hòa giải, mâu thuẫn ở khu vực nông thôn</t>
  </si>
  <si>
    <t>Nội dung 05: Nâng cao nhận thức, thông tin về trợ giúp pháp lý; tăng cường khả năng thụ hưởng dịch vụ trợ giúp pháp lý</t>
  </si>
  <si>
    <t>Nội dung 06: Tăng cường giải pháp nhằm đảm bảo bình đẳng giới và phòng chống bạo lực trên cơ sở giới; tăng cường chăm sóc, bảo vệ trẻ em và hỗ trợ những người dễ bị tổn thương trong các lĩnh vực của gia đình và đời sống xã hội</t>
  </si>
  <si>
    <t>Nội dung thành phần số 09: Nâng cao chất lượng, phát huy vai trò của Mặt trận Tổ quốc Việt Nam và các tổ chức chính trị - xã hội trong xây dựng NTM</t>
  </si>
  <si>
    <t>Nội dung 01: Tiếp tục tổ chức triển khai Cuộc vận động “Toàn dân đoàn kết xây dựng NTM, đô thị văn minh”….</t>
  </si>
  <si>
    <t>Nội dung 02: Triển khai hiệu quả phong trào “Nông dân thi đua sản xuất kinh doanh giỏi, đoàn kết giúp nhau làm giàu và giảm nghèo bền vững”…</t>
  </si>
  <si>
    <t>Nội dung 03: Triển khai hiệu quả Đề án “Hỗ trợ phụ nữ khởi nghiệp giai đoạn 2017-2025”</t>
  </si>
  <si>
    <t>Nội dung 04: Thúc đẩy chương trình khởi nghiệp, thanh niên làm kinh tế; triển khai hiệu quả Chương trình trí thức trẻ tình nguyện tham gia xây dựng NTM</t>
  </si>
  <si>
    <t>Nội dung số 05: Vun đắp, gìn giữ giá trị tốt đẹp và phát triển hệ giá trị gia đình Việt Nam; thực hiện Cuộc vận động “Xây dựng gia đình 5 không, 3 sạch”</t>
  </si>
  <si>
    <t>Nội dung thành phần số 10: Giữ vững quốc phòng, an ninh và trật tự xã hội nông thôn</t>
  </si>
  <si>
    <t>Nội dung 01: Tăng cường công tác bảo đảm an ninh, trật tự ở địa bàn nông thôn, phát hiện, giải quyết kịp thời các nguy cơ tiềm ẩn về an ninh quốc gia, trật tự an toàn xã hội …</t>
  </si>
  <si>
    <t>Nội dung 02: Xây dựng lực lượng dân quân vững mạnh, rộng khắp, hoàn thành các chỉ tiêu quân sự, quốc phòng được giao;…</t>
  </si>
  <si>
    <t>XI</t>
  </si>
  <si>
    <t>Nội dung thành phần số 11: Tăng cường công tác giám sát, đánh giá thực hiện Chương trình; nâng cao năng lực xây dựng NTM; truyền thông về xây dựng NTM; thực hiện Phong trào thi đua cả nước chung sức xây dựng NTM</t>
  </si>
  <si>
    <t>Nội dung 01: Nâng cao chất lượng và hiệu quả công tác kiểm tra, giám sát, đánh giá kết quả thực hiện Chương trình; xây dựng hệ thống giám sát, đánh giá đồng bộ, toàn diện đáp ứng yêu cầu quản lý Chương trình…</t>
  </si>
  <si>
    <t>Nội dung 02: Tiếp tục tăng cường nâng cao năng lực, chuyển đổi nhận thức, tư duy cho đội ngũ cán bộ làm công tác xây dựng NTM các cấp, đặc biệt cán bộ cơ sở</t>
  </si>
  <si>
    <t>Nội dung 03: Đào tạo, tập huấn nhằm nâng cao nhận thức và chuyển đổi tư duy của người dân và cộng đồng về phát triển kinh tế nông nghiệp và xây dựng NTM</t>
  </si>
  <si>
    <t>Nội dung 04: Đẩy mạnh, đa dạng hình thức thông tin, truyền thông nhằm nâng cao nhận thức, chuyển đổi tư duy của cán bộ, người dân về xây dựng NTM; thực hiện có hiệu quả công tác truyền thông về xây dựng NTM</t>
  </si>
  <si>
    <t>Nội dung 05: Tiếp tục triển khai rộng khắp phong trào thi đua “Cả nước chung sức xây dựng nông thôn mới”</t>
  </si>
  <si>
    <t>-</t>
  </si>
  <si>
    <t>Công trình nâng cấp nước sinh hoạt đến các hộ bản Tả Chải, Trung Chải</t>
  </si>
  <si>
    <t>Dự án bố trí ổn định dân cư tập trung vùng đặc biệt khó khăn bản Sin Chải, xã Sùng Phài, TP LC</t>
  </si>
  <si>
    <t>Đường giao thông và hệ thống thoát nước bản Sin Chải</t>
  </si>
  <si>
    <t>Đường giao thông và hệ thống thoát nước bản Suối Thầu</t>
  </si>
  <si>
    <t>Số vốn chưa phân bổ chi tiết</t>
  </si>
  <si>
    <t>Hỗ trợ đầu tư xây dựng thiết chế văn hóa, thể thao và trang thiết bị tại các thôn (gồm 04 nhà văn hóa tại các bản: Trung Chài, Suối Thầu, Tả Chải, Hồi Lùng xã Sùng Phài)</t>
  </si>
  <si>
    <t>Hỗ trợ đầu tư bảo tồn, phát huy giá trị văn hóa truyền thống tốt đẹp của các dân tộc thiểu số gắn với phát triển du lịch</t>
  </si>
  <si>
    <t>Trung tâm văn hoá thể thao và truyền thông</t>
  </si>
  <si>
    <t xml:space="preserve">Đường giao thông nội đồng bản Cư Nhà La, xã Sùng Phài </t>
  </si>
  <si>
    <t xml:space="preserve">Đường giao thông nội đồng bản Cắng Đắng, xã San Thàng </t>
  </si>
  <si>
    <t>Đường giao thông nội đồng bản Sin Chải, xã Sùng Phài</t>
  </si>
  <si>
    <t>Đường giao thông bản Lò Suối Tủng</t>
  </si>
  <si>
    <t>Đường giao thông nội đồng bản Sùng Phài</t>
  </si>
  <si>
    <t>ĐƯờng giao thông nội đồng bản Căn Câu</t>
  </si>
  <si>
    <t>Lắp đặt biển báo, biển chỉ dẫn, gờ giảm tốc trên các tuyến đường xã</t>
  </si>
  <si>
    <t>Đường giao thông nội đồng bản Lùng Thàng, xã Sùng Phài</t>
  </si>
  <si>
    <t>Đường nội đồng số 2 bản Căn Câu, xã Sùng Phài</t>
  </si>
  <si>
    <t>Phòng Kinh Tế</t>
  </si>
  <si>
    <t>Đường giao thông và hệ thống thoát nước bản Tả Chải</t>
  </si>
  <si>
    <t>CHƯƠNG TRÌNH MỤC TIÊU QUỐC GIA GIẢM NGHÈO</t>
  </si>
  <si>
    <t>Mục tiêu 1: Phấn đấu giảm ½ số hộ nghèo so với đầu kỳ theo chuẩn nghèo đa chiều giai đoạn 2022-2025.</t>
  </si>
  <si>
    <t>hộ</t>
  </si>
  <si>
    <t>Mục tiêu 5: 100% cán bộ làm công tác giảm nghèo được bồi dưỡng, tập huấn kiến
thức, kỹ năng cơ bản về quản lý, tổ chức thực hiện các chương trình, chính sách,
dự án giảm nghèo; lập kế hoạch có sự tham gia, xây dựng kế hoạch phát triển
cộng đồng và nghiệp vụ giảm nghèo.</t>
  </si>
  <si>
    <t xml:space="preserve"> Mục tiêu 2: Nâng cao chất lượng cuộc sống của người nghèo, tạo mô hình sinh kế gắn với việc làm ổn định cho nhân dân, phấn đấu thu nhập bình quân của các hộ nghèo năm 2025 tăng lên gấp 1,5 lần so với năm 2020 </t>
  </si>
  <si>
    <t>Mục tiêu 3: Duy trì và bảo đảm 100% xã có đường ô tô đến trung tâm xã được rải nhựa hoặc bê tông; 100% số bản có đường ô tô đến trung tâm được cứng hóa; 100% hộ dân được sử dụng điện lưới quốc gia và các nguồn điện khác; 100% trường học và trạm y tế xã được xây dựng kiên cố; 100% đồng bào dân tộc thiểu số được xem truyền hình và nghe đài phát thanh.</t>
  </si>
  <si>
    <t>Mục tiêu 4: Phấn đấu hỗ trợ hộ nghèo, hộ cận nghèo có ít nhất một thành viên trong độ tuổi lao động có việc làm bền vững.</t>
  </si>
  <si>
    <t>Mục tiêu 5: 100% cán bộ làm công tác giảm nghèo được bồi dưỡng, tập huấn kiến thức, kỹ năng cơ bản về quản lý, tổ chức thực hiện các chương trình, chính sách, dự án giảm nghèo; lập kế hoạch có sự tham gia, xây dựng kế hoạch phát triển cộng đồng và nghiệp vụ giảm nghèo.</t>
  </si>
  <si>
    <t>CHƯƠNG TRÌNH MỤC TIÊU QUỐC GIA PHÁT TRIỂN KINH TẾ VÙNG ĐỒNG BÀO DÂN TỘC THIỂU SỐ</t>
  </si>
  <si>
    <t>KH đầu tư trung hạn giai đoạn 2021-2025</t>
  </si>
  <si>
    <t>KHÔNG XÓA CÁC CỘT NÀY
(dùng để lọc dự án)</t>
  </si>
  <si>
    <t>Chương trình</t>
  </si>
  <si>
    <t>Các huyện, Tp</t>
  </si>
  <si>
    <t>Phan loại CT theo Tiêu chí NTM</t>
  </si>
  <si>
    <t>Tổng số</t>
  </si>
  <si>
    <t>CT MTQG phát triển kinh tế - xã hội vùng đồng bào dân tộc thiểu số và miền núi</t>
  </si>
  <si>
    <t>Dự án 1: giải quyết tình trạng thiếu dất ở, nhà ở, đất sản xuất, nước sinh hoạt</t>
  </si>
  <si>
    <t>*</t>
  </si>
  <si>
    <t>2022-2024</t>
  </si>
  <si>
    <t>2024-2025</t>
  </si>
  <si>
    <t>Dự án khởi công mới năm 2024</t>
  </si>
  <si>
    <t>2025</t>
  </si>
  <si>
    <t>CT MTQG xây dựng nông thôn mới</t>
  </si>
  <si>
    <t>2023-2024</t>
  </si>
  <si>
    <t>Xã San Thàng</t>
  </si>
  <si>
    <t>0,6km</t>
  </si>
  <si>
    <t>950/13.11.2023</t>
  </si>
  <si>
    <t>Lắp đặt biển báo,biển chỉ dẫn, gờ giảm tốc trên các tuyến đường xã</t>
  </si>
  <si>
    <t xml:space="preserve">Mức thu nhập bình quân của người dân tộc thiểu số: </t>
  </si>
  <si>
    <t>45 triệu đồng/người/năm</t>
  </si>
  <si>
    <t>48 triệu đồng/người/năm</t>
  </si>
  <si>
    <t>Tỷ lệ hộ nghèo trong đồng bào dân tộc thiểu số</t>
  </si>
  <si>
    <t>%</t>
  </si>
  <si>
    <t>Tỷ lệ xã có đường ô tô đến trung tâm xã được rải nhựa hoặc bê tông</t>
  </si>
  <si>
    <t>Tỷ lệ thôn có đường ô tô đến trung tâm được cứng hóa</t>
  </si>
  <si>
    <t>Tỷ lệ trường, lớp học và trạm y tế được xây dựng kiên cố</t>
  </si>
  <si>
    <t>Tỷ lệ số hộ dân được sử dụng điện lưới quốc gia và các nguồn điện khác phù hợp</t>
  </si>
  <si>
    <t>Tỷ lệ đồng bào dân tộc thiểu số được sử dụng nước sinh hoạt hợp vệ sinh</t>
  </si>
  <si>
    <t>Tỷ lệ đồng bào dân tộc thiểu số được xem truyền hình và nghe đài phát thanh</t>
  </si>
  <si>
    <t>Tỷ lệ học sinh học mẫu giáo 5 tuổi, học sinh trong độ tuổi học tiểu học, học trung học cơ sở, học trung học phổ thông đến trường; tỷ lệ người từ 15 tuổi trở lên đọc thông, viết thạo tiếng phổ thông</t>
  </si>
  <si>
    <t>học sinh trong độ tuổi học tiểu học: 100%, học trung học cơ sở</t>
  </si>
  <si>
    <t>học trung học phổ thông đến trường</t>
  </si>
  <si>
    <t>tỷ lệ người từ 15 tuổi trở lên đọc thông, viết thạo tiếng phổ thông:</t>
  </si>
  <si>
    <t xml:space="preserve">Tỷ lệ đồng bào dân tộc thiểu số tham gia bảo hiểm y tế đạt </t>
  </si>
  <si>
    <t>Tỷ lệ phụ nữ có thai được khám thai định kỳ</t>
  </si>
  <si>
    <t>Sinh con ở cơ sở y tế hoặc có sự trợ giúp của cán bộ y tế</t>
  </si>
  <si>
    <t xml:space="preserve">Tỷ lệ suy dinh dưỡng cân nặng/tuổi ở trẻ em DTTS dưới 5 tuổi </t>
  </si>
  <si>
    <t>Tỷ lệ lao động trong độ tuổi được đào tạo nghề phù hợp với nhu cầu</t>
  </si>
  <si>
    <t>Tỷ lệ thôn có nhà sinh hoạt cộng đồng</t>
  </si>
  <si>
    <t>Tổ dân phố, bản có đội văn hóa, văn nghệ (câu lạc bộ) truyền thống, quần chúng</t>
  </si>
  <si>
    <t>Tỷ lệ cán bộ, công chức, viên chức người dân tộc thiểu số được đào tạo</t>
  </si>
  <si>
    <t>CHƯƠNG TRÌNH MỤC TIÊU QUỐC GIA XÂY DỰNG NÔNG THÔN MỚI</t>
  </si>
  <si>
    <t>Mục tiêu xã đạt chuẩn nông thôn mới (xã Sùng Phài)</t>
  </si>
  <si>
    <t>Mục tiêu xã đạt chuẩn nông thôn mới nâng cao (xã San Thàng)</t>
  </si>
  <si>
    <t>xã</t>
  </si>
  <si>
    <t>CHƯƠNG TRÌNH MTQG XD NÔNG THÔN MỚI</t>
  </si>
  <si>
    <t>PHỤ LỤC V</t>
  </si>
  <si>
    <t>Tỏng số</t>
  </si>
  <si>
    <t>Dự án khởi công mới năm 2022</t>
  </si>
  <si>
    <t>Dự án khởi công mới năm 2023</t>
  </si>
  <si>
    <t>Rãnh thoát nước thải bản Cắng Đắng</t>
  </si>
  <si>
    <t>891/15.11.2024</t>
  </si>
  <si>
    <t>Dự án  khởi công mới năm 2025</t>
  </si>
  <si>
    <t>685/22.7.2022</t>
  </si>
  <si>
    <t>Trđ: NSTW</t>
  </si>
  <si>
    <t>trong đó NSTW</t>
  </si>
  <si>
    <t>Kế hoạch vốn đã giao từ 2021 đến 2025</t>
  </si>
  <si>
    <t>Ước giải ngân kế hoạch từ năm 2021 đến năm 2025</t>
  </si>
  <si>
    <t>Đường giao thông nội đồng bản Cắng Đắng</t>
  </si>
  <si>
    <t>Dự án khởi công mới năm 2025</t>
  </si>
  <si>
    <t>Sửa chữa, nâng cấp đường ra khu sản xuất bản Chin Chu Chải (nối tiếp đoạn đầu tư 2018 đến nhà Chang A Dơ)</t>
  </si>
  <si>
    <t>Sửa chữa, nâng cấp đường ra khu sản xuất bản Sáy San 3 (Hảng A Sang đến khu sản xuất)</t>
  </si>
  <si>
    <t>Sửa chữa, nâng cấp đường ra khu sản xuất bản Nùng Nàng (Cống qua đường đến lán Ma A Lừ)</t>
  </si>
  <si>
    <t>Sửa chữa, nâng cấp đường ra khu sản xuất bản Sáy San 3 (nối tiếp đoạn đầu tư 2016 đến khu sản xuất)</t>
  </si>
  <si>
    <t>Bản Nùng Nàng</t>
  </si>
  <si>
    <t>GTNT cấp IV</t>
  </si>
  <si>
    <t>153-12/8/2022</t>
  </si>
  <si>
    <t>150-12/8/2022</t>
  </si>
  <si>
    <t>152-12/8/2022</t>
  </si>
  <si>
    <t>151-12/8/2022</t>
  </si>
  <si>
    <t>Đường giao thông nội đồng bản Nà Bỏ đi bãi cam, xã Bản Giang</t>
  </si>
  <si>
    <t>Đường giao thông nội đồng bản Suối Thầu, xã Bản Giang</t>
  </si>
  <si>
    <t>98-12/12/2022</t>
  </si>
  <si>
    <t>Xã San Thàng cũ</t>
  </si>
  <si>
    <t>Bản Cắng Đắng, xã San Thàng cũ</t>
  </si>
  <si>
    <t>Sửa chữa, nâng cấp nhà văn hóa bản</t>
  </si>
  <si>
    <t>Đường ra khu sản xuất bản Suối Thầu Thấp</t>
  </si>
  <si>
    <t>Làm đường Đường nội đồng khu sản xuất bản Suối Thầu, xã Bản Giang</t>
  </si>
  <si>
    <t>Làm đường bê tông ngõ bản Lao Tỷ Phùng, xã Nùng Nàng</t>
  </si>
  <si>
    <t>Làm đường ra khu sản xuất bản Nùng Nàng (đường Nùng Nàng - Nậm Tăm đến khu sản xuất)</t>
  </si>
  <si>
    <t>Xây dựng nhà văn hóa bản Đoàn Kết</t>
  </si>
  <si>
    <t>01NVH</t>
  </si>
  <si>
    <t>chưa khởi công</t>
  </si>
  <si>
    <t>Lũy kế giải ngân đến thời điểm báo cáo</t>
  </si>
  <si>
    <t>Chưa hoàn thành</t>
  </si>
  <si>
    <t>đã hoàn thành</t>
  </si>
  <si>
    <t xml:space="preserve">đã quyết toán </t>
  </si>
  <si>
    <t>169/08.11.2024</t>
  </si>
  <si>
    <t>216/07.11.2024</t>
  </si>
  <si>
    <t>215/07.11.2024</t>
  </si>
  <si>
    <t>167/08.11.2024</t>
  </si>
  <si>
    <t>168/08.11.2024</t>
  </si>
  <si>
    <t>217/07.11.2024</t>
  </si>
  <si>
    <t>863/14.11.2024</t>
  </si>
  <si>
    <t>TỔNG HỢP CÁC DANH MỤC DỰ ÁN ĐẦU TƯ THUỘC CÁC CHƯƠNG TRÌNH MỤC TIÊU QUỐC GIA GIAI ĐOẠN 2021-2025</t>
  </si>
  <si>
    <t>97/12.12.2022</t>
  </si>
  <si>
    <t>0,7km</t>
  </si>
  <si>
    <t>0,9km</t>
  </si>
  <si>
    <t>0,25km</t>
  </si>
  <si>
    <t>01 hộ</t>
  </si>
  <si>
    <t>xã Bản Giang cũ</t>
  </si>
  <si>
    <t>Chủ đầu tư đã giao</t>
  </si>
  <si>
    <t>Chủ đầu tư sau điều chỉnh</t>
  </si>
  <si>
    <t>UBND xã Bản Giang</t>
  </si>
  <si>
    <t>UBND phường Tân Phong</t>
  </si>
  <si>
    <t>UBND xã Nùng Nàng</t>
  </si>
  <si>
    <t>bản Chin Chu Chải</t>
  </si>
  <si>
    <t>Bản Cắng Đắng</t>
  </si>
  <si>
    <t>bản Sáy San 3</t>
  </si>
  <si>
    <t>Bản Suối Thầu</t>
  </si>
  <si>
    <t>Bản Sáy San 3</t>
  </si>
  <si>
    <t>Bản Nà Bỏ</t>
  </si>
  <si>
    <t>bản Lao Tỷ Phùng</t>
  </si>
  <si>
    <t>Bản Đoàn Kết</t>
  </si>
  <si>
    <t>biển báo</t>
  </si>
  <si>
    <t>0,3km</t>
  </si>
  <si>
    <t>0,2km</t>
  </si>
  <si>
    <t>0,233km</t>
  </si>
  <si>
    <t>Kế hoạch vốn 2025</t>
  </si>
  <si>
    <t>KHV giao 2025</t>
  </si>
  <si>
    <t>giải ngân đến hết 30/6/2025</t>
  </si>
  <si>
    <t>Kế hoạch trung hạn giai đoạn 2021-2025</t>
  </si>
  <si>
    <t>2023</t>
  </si>
  <si>
    <t xml:space="preserve">(Kèm theo Nghị quyết số:           /NQ-HĐND ngày        tháng     năm 2025 của HĐND phường Tân Phong) </t>
  </si>
  <si>
    <t xml:space="preserve">Quyết định đầu tư ban đầu hoặc QĐ đầu tư điều chỉnh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</si>
</sst>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_);_(* \(#,##0\);_(* &quot;-&quot;_);_(@_)"/>
    <numFmt numFmtId="165" formatCode="_(* #,##0.00_);_(* \(#,##0.00\);_(* &quot;-&quot;??_);_(@_)"/>
    <numFmt numFmtId="166" formatCode="_(* #,##0_);_(* \(#,##0\);_(* &quot;-&quot;??_);_(@_)"/>
    <numFmt numFmtId="167" formatCode="_-* #,##0.00_-;\-* #,##0.00_-;_-* &quot;-&quot;??_-;_-@_-"/>
  </numFmts>
  <fonts count="28">
    <font>
      <sz val="10"/>
      <name val="Arial"/>
    </font>
    <font>
      <sz val="11"/>
      <color theme="1"/>
      <name val="Calibri"/>
      <family val="2"/>
      <scheme val="minor"/>
    </font>
    <font>
      <sz val="8"/>
      <name val="Arial"/>
      <family val="2"/>
    </font>
    <font>
      <sz val="10"/>
      <name val="Arial"/>
      <family val="2"/>
    </font>
    <font>
      <sz val="18"/>
      <name val="Times New Roman"/>
      <family val="1"/>
    </font>
    <font>
      <b/>
      <sz val="18"/>
      <name val="Times New Roman"/>
      <family val="1"/>
    </font>
    <font>
      <sz val="10"/>
      <name val="Times New Roman"/>
      <family val="1"/>
    </font>
    <font>
      <b/>
      <sz val="14"/>
      <name val="Times New Roman"/>
      <family val="1"/>
    </font>
    <font>
      <sz val="11"/>
      <color indexed="8"/>
      <name val="Calibri"/>
      <family val="2"/>
    </font>
    <font>
      <sz val="14"/>
      <name val="Times New Roman"/>
      <family val="1"/>
    </font>
    <font>
      <sz val="12"/>
      <name val="Times New Roman"/>
      <family val="1"/>
      <charset val="163"/>
    </font>
    <font>
      <i/>
      <sz val="14"/>
      <name val="Times New Roman"/>
      <family val="1"/>
    </font>
    <font>
      <b/>
      <sz val="10"/>
      <name val="Times New Roman"/>
      <family val="1"/>
    </font>
    <font>
      <b/>
      <sz val="12"/>
      <name val="Times New Roman"/>
      <family val="1"/>
    </font>
    <font>
      <i/>
      <sz val="11"/>
      <name val="Times New Roman"/>
      <family val="1"/>
    </font>
    <font>
      <sz val="12"/>
      <name val="Times New Roman"/>
      <family val="1"/>
    </font>
    <font>
      <i/>
      <sz val="12"/>
      <name val="Times New Roman"/>
      <family val="1"/>
    </font>
    <font>
      <sz val="11"/>
      <color theme="1"/>
      <name val="Calibri"/>
      <family val="2"/>
      <scheme val="minor"/>
    </font>
    <font>
      <b/>
      <sz val="12"/>
      <color theme="1"/>
      <name val="Times New Roman"/>
      <family val="1"/>
    </font>
    <font>
      <i/>
      <sz val="10"/>
      <name val="Times New Roman"/>
      <family val="1"/>
    </font>
    <font>
      <b/>
      <i/>
      <sz val="14"/>
      <name val="Times New Roman"/>
      <family val="1"/>
    </font>
    <font>
      <b/>
      <sz val="16"/>
      <name val="Times New Roman"/>
      <family val="1"/>
    </font>
    <font>
      <i/>
      <sz val="16"/>
      <name val="Times New Roman"/>
      <family val="1"/>
    </font>
    <font>
      <b/>
      <i/>
      <sz val="10"/>
      <name val="Times New Roman"/>
      <family val="1"/>
    </font>
    <font>
      <sz val="11"/>
      <name val="UVnTime"/>
    </font>
    <font>
      <sz val="10"/>
      <name val="Arial"/>
    </font>
    <font>
      <sz val="11"/>
      <name val="Times New Roman"/>
      <family val="1"/>
    </font>
    <font>
      <sz val="12"/>
      <name val=".VnTime"/>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indexed="64"/>
      </bottom>
      <diagonal/>
    </border>
    <border>
      <left style="thin">
        <color auto="1"/>
      </left>
      <right style="thin">
        <color auto="1"/>
      </right>
      <top style="thin">
        <color indexed="64"/>
      </top>
      <bottom style="hair">
        <color auto="1"/>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bottom/>
      <diagonal/>
    </border>
  </borders>
  <cellStyleXfs count="18">
    <xf numFmtId="0" fontId="0" fillId="0" borderId="0"/>
    <xf numFmtId="165" fontId="17" fillId="0" borderId="0" applyFont="0" applyFill="0" applyBorder="0" applyAlignment="0" applyProtection="0"/>
    <xf numFmtId="165" fontId="3" fillId="0" borderId="0" applyFont="0" applyFill="0" applyBorder="0" applyAlignment="0" applyProtection="0"/>
    <xf numFmtId="0" fontId="3" fillId="0" borderId="0"/>
    <xf numFmtId="0" fontId="8" fillId="0" borderId="0"/>
    <xf numFmtId="0" fontId="15" fillId="0" borderId="0"/>
    <xf numFmtId="0" fontId="3" fillId="0" borderId="0"/>
    <xf numFmtId="167" fontId="3" fillId="0" borderId="0" applyFont="0" applyFill="0" applyBorder="0" applyAlignment="0" applyProtection="0"/>
    <xf numFmtId="0" fontId="15" fillId="0" borderId="0"/>
    <xf numFmtId="0" fontId="24" fillId="0" borderId="0"/>
    <xf numFmtId="0" fontId="3" fillId="0" borderId="0"/>
    <xf numFmtId="0" fontId="1" fillId="0" borderId="0"/>
    <xf numFmtId="43" fontId="25" fillId="0" borderId="0" applyFont="0" applyFill="0" applyBorder="0" applyAlignment="0" applyProtection="0"/>
    <xf numFmtId="0" fontId="1" fillId="0" borderId="0"/>
    <xf numFmtId="0" fontId="15" fillId="0" borderId="0"/>
    <xf numFmtId="0" fontId="15" fillId="0" borderId="0"/>
    <xf numFmtId="0" fontId="27" fillId="0" borderId="0"/>
    <xf numFmtId="0" fontId="3" fillId="0" borderId="0"/>
  </cellStyleXfs>
  <cellXfs count="249">
    <xf numFmtId="0" fontId="0" fillId="0" borderId="0" xfId="0"/>
    <xf numFmtId="0" fontId="10" fillId="0" borderId="0" xfId="3" applyFont="1" applyFill="1"/>
    <xf numFmtId="0" fontId="9" fillId="0" borderId="0" xfId="3" applyFont="1" applyFill="1" applyAlignment="1">
      <alignment horizontal="left" vertical="center" wrapText="1"/>
    </xf>
    <xf numFmtId="0" fontId="9" fillId="0" borderId="0" xfId="3" applyFont="1" applyFill="1" applyAlignment="1">
      <alignment vertical="center" wrapText="1"/>
    </xf>
    <xf numFmtId="0" fontId="11" fillId="0" borderId="0" xfId="3" applyFont="1" applyFill="1" applyAlignment="1">
      <alignment vertical="center"/>
    </xf>
    <xf numFmtId="0" fontId="9" fillId="0" borderId="0" xfId="3" applyFont="1" applyFill="1" applyAlignment="1">
      <alignment vertical="center"/>
    </xf>
    <xf numFmtId="0" fontId="7" fillId="0" borderId="0" xfId="3" applyFont="1" applyFill="1" applyAlignment="1">
      <alignment horizontal="center" vertical="center" wrapText="1"/>
    </xf>
    <xf numFmtId="0" fontId="9" fillId="0" borderId="0" xfId="3" applyFont="1" applyFill="1"/>
    <xf numFmtId="166" fontId="14" fillId="0" borderId="0" xfId="1" applyNumberFormat="1" applyFont="1" applyFill="1" applyBorder="1" applyAlignment="1">
      <alignment vertical="center"/>
    </xf>
    <xf numFmtId="0" fontId="7" fillId="0" borderId="0" xfId="3" applyFont="1" applyFill="1" applyBorder="1" applyAlignment="1">
      <alignment horizontal="center" vertical="center" wrapText="1"/>
    </xf>
    <xf numFmtId="0" fontId="12" fillId="0" borderId="3" xfId="3" applyFont="1" applyFill="1" applyBorder="1" applyAlignment="1">
      <alignment horizontal="center" vertical="center" wrapText="1"/>
    </xf>
    <xf numFmtId="0" fontId="13" fillId="0" borderId="3" xfId="3" applyFont="1" applyFill="1" applyBorder="1" applyAlignment="1">
      <alignment horizontal="left" vertical="center" wrapText="1"/>
    </xf>
    <xf numFmtId="0" fontId="5" fillId="0" borderId="0" xfId="3" applyFont="1" applyFill="1" applyAlignment="1">
      <alignment vertical="center"/>
    </xf>
    <xf numFmtId="0" fontId="4" fillId="0" borderId="0" xfId="3" applyFont="1" applyFill="1" applyAlignment="1">
      <alignment vertical="center"/>
    </xf>
    <xf numFmtId="0" fontId="12" fillId="0" borderId="0" xfId="3" applyFont="1" applyFill="1" applyAlignment="1">
      <alignment vertical="center" wrapText="1"/>
    </xf>
    <xf numFmtId="0" fontId="12" fillId="0" borderId="0" xfId="3" applyFont="1" applyFill="1" applyAlignment="1">
      <alignment horizontal="center" vertical="center" wrapText="1"/>
    </xf>
    <xf numFmtId="0" fontId="15" fillId="0" borderId="0" xfId="3" applyFont="1" applyFill="1"/>
    <xf numFmtId="0" fontId="15" fillId="0" borderId="0" xfId="3" applyFont="1" applyFill="1" applyAlignment="1">
      <alignment vertical="center"/>
    </xf>
    <xf numFmtId="0" fontId="15" fillId="0" borderId="3" xfId="3" quotePrefix="1" applyFont="1" applyFill="1" applyBorder="1" applyAlignment="1">
      <alignment horizontal="center" vertical="center" wrapText="1"/>
    </xf>
    <xf numFmtId="0" fontId="15" fillId="0" borderId="3" xfId="4" applyFont="1" applyFill="1" applyBorder="1" applyAlignment="1">
      <alignment horizontal="center" vertical="center"/>
    </xf>
    <xf numFmtId="166" fontId="15" fillId="0" borderId="3" xfId="2" applyNumberFormat="1" applyFont="1" applyFill="1" applyBorder="1" applyAlignment="1" applyProtection="1">
      <alignment horizontal="center" vertical="center" wrapText="1"/>
    </xf>
    <xf numFmtId="0" fontId="15" fillId="0" borderId="3" xfId="4" quotePrefix="1" applyFont="1" applyFill="1" applyBorder="1" applyAlignment="1">
      <alignment horizontal="center" vertical="center"/>
    </xf>
    <xf numFmtId="166" fontId="15" fillId="0" borderId="4" xfId="2" applyNumberFormat="1" applyFont="1" applyFill="1" applyBorder="1" applyAlignment="1" applyProtection="1">
      <alignment horizontal="center" vertical="center" wrapText="1"/>
    </xf>
    <xf numFmtId="0" fontId="13" fillId="0" borderId="0" xfId="3" applyFont="1" applyFill="1" applyAlignment="1">
      <alignment vertical="center"/>
    </xf>
    <xf numFmtId="0" fontId="7" fillId="0" borderId="0" xfId="3" applyFont="1" applyFill="1" applyAlignment="1">
      <alignment vertical="center"/>
    </xf>
    <xf numFmtId="0" fontId="16" fillId="0" borderId="0" xfId="3" applyFont="1" applyFill="1" applyAlignment="1">
      <alignment vertical="center"/>
    </xf>
    <xf numFmtId="0" fontId="20" fillId="0" borderId="0" xfId="3" applyFont="1" applyFill="1" applyAlignment="1">
      <alignment vertical="center"/>
    </xf>
    <xf numFmtId="0" fontId="12" fillId="0" borderId="1" xfId="3" applyFont="1" applyFill="1" applyBorder="1" applyAlignment="1">
      <alignment horizontal="center" vertical="center" wrapText="1"/>
    </xf>
    <xf numFmtId="0" fontId="12" fillId="0" borderId="2"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13" fillId="0" borderId="3" xfId="3" applyFont="1" applyFill="1" applyBorder="1" applyAlignment="1">
      <alignment horizontal="center" vertical="center" wrapText="1"/>
    </xf>
    <xf numFmtId="0" fontId="15" fillId="0" borderId="3" xfId="3" applyFont="1" applyFill="1" applyBorder="1" applyAlignment="1">
      <alignment horizontal="left" vertical="center" wrapText="1"/>
    </xf>
    <xf numFmtId="0" fontId="15" fillId="0" borderId="4" xfId="3" applyFont="1" applyFill="1" applyBorder="1" applyAlignment="1">
      <alignment horizontal="center" vertical="center" wrapText="1"/>
    </xf>
    <xf numFmtId="0" fontId="15" fillId="0" borderId="3" xfId="3" applyFont="1" applyFill="1" applyBorder="1" applyAlignment="1">
      <alignment horizontal="center" vertical="center" wrapText="1"/>
    </xf>
    <xf numFmtId="0" fontId="15" fillId="0" borderId="1" xfId="3" applyFont="1" applyFill="1" applyBorder="1" applyAlignment="1">
      <alignment horizontal="center" vertical="center" wrapText="1"/>
    </xf>
    <xf numFmtId="0" fontId="15" fillId="0" borderId="2" xfId="3" applyFont="1" applyFill="1" applyBorder="1" applyAlignment="1">
      <alignment horizontal="center" vertical="center" wrapText="1"/>
    </xf>
    <xf numFmtId="0" fontId="15" fillId="0" borderId="0" xfId="3" applyFont="1" applyFill="1" applyBorder="1" applyAlignment="1">
      <alignment horizontal="center" vertical="center" wrapText="1"/>
    </xf>
    <xf numFmtId="0" fontId="13" fillId="0" borderId="3" xfId="4" quotePrefix="1" applyFont="1" applyFill="1" applyBorder="1" applyAlignment="1">
      <alignment horizontal="center" vertical="center"/>
    </xf>
    <xf numFmtId="166" fontId="13" fillId="0" borderId="3" xfId="2" applyNumberFormat="1" applyFont="1" applyFill="1" applyBorder="1" applyAlignment="1" applyProtection="1">
      <alignment horizontal="left" vertical="center" wrapText="1"/>
    </xf>
    <xf numFmtId="166" fontId="13" fillId="0" borderId="4" xfId="2" applyNumberFormat="1" applyFont="1" applyFill="1" applyBorder="1" applyAlignment="1" applyProtection="1">
      <alignment horizontal="center" vertical="center" wrapText="1"/>
    </xf>
    <xf numFmtId="0" fontId="13" fillId="0" borderId="4" xfId="2" applyNumberFormat="1" applyFont="1" applyFill="1" applyBorder="1" applyAlignment="1" applyProtection="1">
      <alignment horizontal="center" vertical="center" wrapText="1"/>
    </xf>
    <xf numFmtId="0" fontId="13" fillId="0" borderId="3" xfId="4" applyFont="1" applyFill="1" applyBorder="1"/>
    <xf numFmtId="0" fontId="13" fillId="0" borderId="0" xfId="3" applyFont="1" applyFill="1"/>
    <xf numFmtId="0" fontId="7" fillId="2" borderId="0" xfId="3" applyFont="1" applyFill="1" applyAlignment="1">
      <alignment vertical="center"/>
    </xf>
    <xf numFmtId="0" fontId="6" fillId="2" borderId="0" xfId="3" applyFont="1" applyFill="1" applyAlignment="1">
      <alignment horizontal="center" vertical="center"/>
    </xf>
    <xf numFmtId="0" fontId="5" fillId="2" borderId="0" xfId="3" applyFont="1" applyFill="1" applyAlignment="1">
      <alignment vertical="center"/>
    </xf>
    <xf numFmtId="1" fontId="13" fillId="2" borderId="0" xfId="6" applyNumberFormat="1" applyFont="1" applyFill="1" applyAlignment="1">
      <alignment horizontal="center" vertical="center"/>
    </xf>
    <xf numFmtId="1" fontId="9" fillId="2" borderId="0" xfId="6" applyNumberFormat="1" applyFont="1" applyFill="1" applyAlignment="1">
      <alignment vertical="center" wrapText="1"/>
    </xf>
    <xf numFmtId="1" fontId="6" fillId="2" borderId="0" xfId="6" applyNumberFormat="1" applyFont="1" applyFill="1" applyAlignment="1">
      <alignment horizontal="center" vertical="center" wrapText="1"/>
    </xf>
    <xf numFmtId="1" fontId="16" fillId="2" borderId="0" xfId="6" applyNumberFormat="1" applyFont="1" applyFill="1" applyAlignment="1">
      <alignment horizontal="center" vertical="center" wrapText="1"/>
    </xf>
    <xf numFmtId="1" fontId="16" fillId="2" borderId="5" xfId="6" applyNumberFormat="1" applyFont="1" applyFill="1" applyBorder="1" applyAlignment="1">
      <alignment vertical="center"/>
    </xf>
    <xf numFmtId="1" fontId="16" fillId="2" borderId="0" xfId="6" applyNumberFormat="1" applyFont="1" applyFill="1" applyBorder="1" applyAlignment="1">
      <alignment horizontal="center" vertical="center"/>
    </xf>
    <xf numFmtId="1" fontId="15" fillId="2" borderId="0" xfId="6" applyNumberFormat="1" applyFont="1" applyFill="1" applyAlignment="1">
      <alignment vertical="center" wrapText="1"/>
    </xf>
    <xf numFmtId="1" fontId="13" fillId="2" borderId="0" xfId="6" applyNumberFormat="1" applyFont="1" applyFill="1" applyAlignment="1">
      <alignment vertical="center" wrapText="1"/>
    </xf>
    <xf numFmtId="3" fontId="13" fillId="2" borderId="0" xfId="6" applyNumberFormat="1" applyFont="1" applyFill="1" applyBorder="1" applyAlignment="1">
      <alignment horizontal="center" vertical="center" wrapText="1"/>
    </xf>
    <xf numFmtId="3" fontId="6" fillId="2" borderId="12" xfId="6" applyNumberFormat="1" applyFont="1" applyFill="1" applyBorder="1" applyAlignment="1">
      <alignment horizontal="center" vertical="center" wrapText="1"/>
    </xf>
    <xf numFmtId="1" fontId="6" fillId="2" borderId="12" xfId="6" applyNumberFormat="1" applyFont="1" applyFill="1" applyBorder="1" applyAlignment="1">
      <alignment horizontal="center" vertical="center" wrapText="1"/>
    </xf>
    <xf numFmtId="3" fontId="6" fillId="2" borderId="18" xfId="6" applyNumberFormat="1" applyFont="1" applyFill="1" applyBorder="1" applyAlignment="1">
      <alignment horizontal="center" vertical="center" wrapText="1"/>
    </xf>
    <xf numFmtId="3" fontId="6" fillId="2" borderId="13" xfId="6" applyNumberFormat="1" applyFont="1" applyFill="1" applyBorder="1" applyAlignment="1">
      <alignment horizontal="center" vertical="center" wrapText="1"/>
    </xf>
    <xf numFmtId="3" fontId="9" fillId="2" borderId="10" xfId="6" applyNumberFormat="1" applyFont="1" applyFill="1" applyBorder="1" applyAlignment="1">
      <alignment horizontal="center" vertical="center" wrapText="1"/>
    </xf>
    <xf numFmtId="3" fontId="6" fillId="2" borderId="10" xfId="6" applyNumberFormat="1" applyFont="1" applyFill="1" applyBorder="1" applyAlignment="1">
      <alignment horizontal="center" vertical="center" wrapText="1"/>
    </xf>
    <xf numFmtId="3" fontId="9" fillId="2" borderId="0" xfId="6" applyNumberFormat="1" applyFont="1" applyFill="1" applyBorder="1" applyAlignment="1">
      <alignment horizontal="center" vertical="center" wrapText="1"/>
    </xf>
    <xf numFmtId="3" fontId="23" fillId="2" borderId="10" xfId="7" quotePrefix="1" applyNumberFormat="1" applyFont="1" applyFill="1" applyBorder="1" applyAlignment="1">
      <alignment horizontal="center" vertical="center" wrapText="1"/>
    </xf>
    <xf numFmtId="3" fontId="23" fillId="2" borderId="10" xfId="7" applyNumberFormat="1" applyFont="1" applyFill="1" applyBorder="1" applyAlignment="1">
      <alignment horizontal="left" vertical="center" wrapText="1"/>
    </xf>
    <xf numFmtId="3" fontId="23" fillId="2" borderId="10" xfId="7" applyNumberFormat="1" applyFont="1" applyFill="1" applyBorder="1" applyAlignment="1">
      <alignment horizontal="right" vertical="center" wrapText="1"/>
    </xf>
    <xf numFmtId="3" fontId="23" fillId="2" borderId="10" xfId="7" applyNumberFormat="1" applyFont="1" applyFill="1" applyBorder="1" applyAlignment="1">
      <alignment horizontal="center" vertical="center" wrapText="1"/>
    </xf>
    <xf numFmtId="166" fontId="19" fillId="2" borderId="10" xfId="5" applyNumberFormat="1" applyFont="1" applyFill="1" applyBorder="1" applyAlignment="1">
      <alignment horizontal="right" vertical="center" wrapText="1" readingOrder="1"/>
    </xf>
    <xf numFmtId="3" fontId="6" fillId="2" borderId="10" xfId="6" applyNumberFormat="1" applyFont="1" applyFill="1" applyBorder="1" applyAlignment="1">
      <alignment horizontal="right" vertical="center"/>
    </xf>
    <xf numFmtId="3" fontId="6" fillId="2" borderId="19" xfId="6" applyNumberFormat="1" applyFont="1" applyFill="1" applyBorder="1" applyAlignment="1">
      <alignment horizontal="right" vertical="center"/>
    </xf>
    <xf numFmtId="1" fontId="6" fillId="2" borderId="10" xfId="6" applyNumberFormat="1" applyFont="1" applyFill="1" applyBorder="1" applyAlignment="1">
      <alignment horizontal="center" vertical="center"/>
    </xf>
    <xf numFmtId="1" fontId="9" fillId="2" borderId="0" xfId="6" applyNumberFormat="1" applyFont="1" applyFill="1" applyAlignment="1">
      <alignment vertical="center"/>
    </xf>
    <xf numFmtId="166" fontId="23" fillId="2" borderId="10" xfId="5" applyNumberFormat="1" applyFont="1" applyFill="1" applyBorder="1" applyAlignment="1">
      <alignment horizontal="right" vertical="center" wrapText="1" readingOrder="1"/>
    </xf>
    <xf numFmtId="3" fontId="12" fillId="2" borderId="10" xfId="6" applyNumberFormat="1" applyFont="1" applyFill="1" applyBorder="1" applyAlignment="1">
      <alignment horizontal="right" vertical="center"/>
    </xf>
    <xf numFmtId="3" fontId="12" fillId="2" borderId="19" xfId="6" applyNumberFormat="1" applyFont="1" applyFill="1" applyBorder="1" applyAlignment="1">
      <alignment horizontal="right" vertical="center"/>
    </xf>
    <xf numFmtId="1" fontId="12" fillId="2" borderId="10" xfId="6" applyNumberFormat="1" applyFont="1" applyFill="1" applyBorder="1" applyAlignment="1">
      <alignment horizontal="center" vertical="center"/>
    </xf>
    <xf numFmtId="1" fontId="7" fillId="2" borderId="0" xfId="6" applyNumberFormat="1" applyFont="1" applyFill="1" applyAlignment="1">
      <alignment vertical="center"/>
    </xf>
    <xf numFmtId="3" fontId="19" fillId="2" borderId="10" xfId="7" quotePrefix="1" applyNumberFormat="1" applyFont="1" applyFill="1" applyBorder="1" applyAlignment="1">
      <alignment horizontal="center" vertical="center" wrapText="1"/>
    </xf>
    <xf numFmtId="3" fontId="19" fillId="2" borderId="10" xfId="7" applyNumberFormat="1" applyFont="1" applyFill="1" applyBorder="1" applyAlignment="1">
      <alignment horizontal="left" vertical="center" wrapText="1"/>
    </xf>
    <xf numFmtId="3" fontId="19" fillId="2" borderId="10" xfId="7" applyNumberFormat="1" applyFont="1" applyFill="1" applyBorder="1" applyAlignment="1">
      <alignment horizontal="right" vertical="center" wrapText="1"/>
    </xf>
    <xf numFmtId="3" fontId="19" fillId="2" borderId="10" xfId="7" applyNumberFormat="1" applyFont="1" applyFill="1" applyBorder="1" applyAlignment="1">
      <alignment horizontal="center" vertical="center" wrapText="1"/>
    </xf>
    <xf numFmtId="3" fontId="6" fillId="2" borderId="10" xfId="7" quotePrefix="1" applyNumberFormat="1" applyFont="1" applyFill="1" applyBorder="1" applyAlignment="1">
      <alignment horizontal="center" vertical="center" wrapText="1"/>
    </xf>
    <xf numFmtId="3" fontId="6" fillId="2" borderId="10" xfId="5" applyNumberFormat="1" applyFont="1" applyFill="1" applyBorder="1" applyAlignment="1">
      <alignment horizontal="left" vertical="center" wrapText="1"/>
    </xf>
    <xf numFmtId="3" fontId="6" fillId="2" borderId="10" xfId="7" applyNumberFormat="1" applyFont="1" applyFill="1" applyBorder="1" applyAlignment="1">
      <alignment horizontal="center" vertical="center" wrapText="1"/>
    </xf>
    <xf numFmtId="0" fontId="6" fillId="2" borderId="10" xfId="8" applyFont="1" applyFill="1" applyBorder="1" applyAlignment="1">
      <alignment horizontal="center" vertical="center" wrapText="1"/>
    </xf>
    <xf numFmtId="164" fontId="6" fillId="2" borderId="10" xfId="9" applyNumberFormat="1" applyFont="1" applyFill="1" applyBorder="1" applyAlignment="1">
      <alignment horizontal="center" vertical="center" wrapText="1" readingOrder="1"/>
    </xf>
    <xf numFmtId="3" fontId="6" fillId="2" borderId="10" xfId="7" applyNumberFormat="1" applyFont="1" applyFill="1" applyBorder="1" applyAlignment="1">
      <alignment vertical="center" wrapText="1"/>
    </xf>
    <xf numFmtId="1" fontId="6" fillId="2" borderId="0" xfId="6" applyNumberFormat="1" applyFont="1" applyFill="1" applyAlignment="1">
      <alignment vertical="center"/>
    </xf>
    <xf numFmtId="3" fontId="6" fillId="2" borderId="10" xfId="7" applyNumberFormat="1" applyFont="1" applyFill="1" applyBorder="1" applyAlignment="1">
      <alignment horizontal="left" vertical="center" wrapText="1"/>
    </xf>
    <xf numFmtId="3" fontId="6" fillId="2" borderId="10" xfId="10" applyNumberFormat="1" applyFont="1" applyFill="1" applyBorder="1" applyAlignment="1">
      <alignment vertical="center" wrapText="1"/>
    </xf>
    <xf numFmtId="3" fontId="6" fillId="2" borderId="10" xfId="7" applyNumberFormat="1" applyFont="1" applyFill="1" applyBorder="1" applyAlignment="1">
      <alignment vertical="center"/>
    </xf>
    <xf numFmtId="3" fontId="6" fillId="2" borderId="10" xfId="6" applyNumberFormat="1" applyFont="1" applyFill="1" applyBorder="1" applyAlignment="1">
      <alignment vertical="center"/>
    </xf>
    <xf numFmtId="0" fontId="15" fillId="2" borderId="0" xfId="3" applyFont="1" applyFill="1"/>
    <xf numFmtId="0" fontId="6" fillId="2" borderId="0" xfId="3" applyFont="1" applyFill="1" applyAlignment="1">
      <alignment horizontal="center"/>
    </xf>
    <xf numFmtId="3" fontId="12" fillId="2" borderId="10" xfId="7" quotePrefix="1" applyNumberFormat="1" applyFont="1" applyFill="1" applyBorder="1" applyAlignment="1">
      <alignment horizontal="center" vertical="center" wrapText="1"/>
    </xf>
    <xf numFmtId="3" fontId="12" fillId="2" borderId="10" xfId="7" applyNumberFormat="1" applyFont="1" applyFill="1" applyBorder="1" applyAlignment="1">
      <alignment horizontal="left" vertical="center" wrapText="1"/>
    </xf>
    <xf numFmtId="3" fontId="12" fillId="2" borderId="10" xfId="7" applyNumberFormat="1" applyFont="1" applyFill="1" applyBorder="1" applyAlignment="1">
      <alignment horizontal="right" vertical="center" wrapText="1"/>
    </xf>
    <xf numFmtId="3" fontId="12" fillId="2" borderId="10" xfId="7" applyNumberFormat="1" applyFont="1" applyFill="1" applyBorder="1" applyAlignment="1">
      <alignment horizontal="center" vertical="center" wrapText="1"/>
    </xf>
    <xf numFmtId="166" fontId="12" fillId="2" borderId="10" xfId="5" applyNumberFormat="1" applyFont="1" applyFill="1" applyBorder="1" applyAlignment="1">
      <alignment horizontal="right" vertical="center" wrapText="1" readingOrder="1"/>
    </xf>
    <xf numFmtId="0" fontId="13" fillId="2" borderId="0" xfId="3" applyFont="1" applyFill="1" applyAlignment="1">
      <alignment vertical="center"/>
    </xf>
    <xf numFmtId="0" fontId="15" fillId="2" borderId="0" xfId="3" applyFont="1" applyFill="1" applyAlignment="1">
      <alignment horizontal="left" vertical="center"/>
    </xf>
    <xf numFmtId="3" fontId="15" fillId="2" borderId="0" xfId="3" applyNumberFormat="1" applyFont="1" applyFill="1" applyAlignment="1">
      <alignment vertical="center"/>
    </xf>
    <xf numFmtId="3" fontId="15" fillId="2" borderId="0" xfId="3" applyNumberFormat="1" applyFont="1" applyFill="1" applyAlignment="1">
      <alignment horizontal="center" vertical="center"/>
    </xf>
    <xf numFmtId="0" fontId="15" fillId="2" borderId="0" xfId="3" applyFont="1" applyFill="1" applyAlignment="1">
      <alignment vertical="center"/>
    </xf>
    <xf numFmtId="0" fontId="13" fillId="2" borderId="0" xfId="3" applyFont="1" applyFill="1" applyAlignment="1">
      <alignment vertical="center" wrapText="1"/>
    </xf>
    <xf numFmtId="3" fontId="13" fillId="2" borderId="0" xfId="3" applyNumberFormat="1" applyFont="1" applyFill="1" applyAlignment="1">
      <alignment vertical="center" wrapText="1"/>
    </xf>
    <xf numFmtId="3" fontId="13" fillId="2" borderId="0" xfId="3" applyNumberFormat="1" applyFont="1" applyFill="1" applyAlignment="1">
      <alignment horizontal="center" vertical="center"/>
    </xf>
    <xf numFmtId="3" fontId="13" fillId="2" borderId="0" xfId="3" applyNumberFormat="1" applyFont="1" applyFill="1" applyAlignment="1">
      <alignment horizontal="center" vertical="center" wrapText="1"/>
    </xf>
    <xf numFmtId="0" fontId="16" fillId="2" borderId="5" xfId="3" applyFont="1" applyFill="1" applyBorder="1" applyAlignment="1">
      <alignment vertical="center"/>
    </xf>
    <xf numFmtId="3" fontId="16" fillId="2" borderId="5" xfId="3" applyNumberFormat="1" applyFont="1" applyFill="1" applyBorder="1" applyAlignment="1">
      <alignment vertical="center"/>
    </xf>
    <xf numFmtId="0" fontId="13" fillId="2" borderId="3" xfId="3" applyFont="1" applyFill="1" applyBorder="1" applyAlignment="1">
      <alignment horizontal="left" vertical="center" wrapText="1"/>
    </xf>
    <xf numFmtId="3" fontId="13" fillId="2" borderId="3" xfId="3" quotePrefix="1" applyNumberFormat="1" applyFont="1" applyFill="1" applyBorder="1" applyAlignment="1">
      <alignment horizontal="right" vertical="center" wrapText="1"/>
    </xf>
    <xf numFmtId="0" fontId="12" fillId="2" borderId="10" xfId="3" applyFont="1" applyFill="1" applyBorder="1" applyAlignment="1">
      <alignment horizontal="center" vertical="center" wrapText="1"/>
    </xf>
    <xf numFmtId="49" fontId="12" fillId="2" borderId="10" xfId="3" applyNumberFormat="1" applyFont="1" applyFill="1" applyBorder="1" applyAlignment="1">
      <alignment horizontal="left" vertical="center" wrapText="1"/>
    </xf>
    <xf numFmtId="3" fontId="13" fillId="2" borderId="10" xfId="4" applyNumberFormat="1" applyFont="1" applyFill="1" applyBorder="1" applyAlignment="1">
      <alignment horizontal="right" vertical="center"/>
    </xf>
    <xf numFmtId="0" fontId="6" fillId="2" borderId="10" xfId="4" applyFont="1" applyFill="1" applyBorder="1" applyAlignment="1">
      <alignment horizontal="center" vertical="center"/>
    </xf>
    <xf numFmtId="49" fontId="6" fillId="2" borderId="10" xfId="2" applyNumberFormat="1" applyFont="1" applyFill="1" applyBorder="1" applyAlignment="1" applyProtection="1">
      <alignment horizontal="left" vertical="center" wrapText="1"/>
    </xf>
    <xf numFmtId="3" fontId="15" fillId="2" borderId="10" xfId="3" applyNumberFormat="1" applyFont="1" applyFill="1" applyBorder="1" applyAlignment="1">
      <alignment horizontal="right" vertical="center" wrapText="1"/>
    </xf>
    <xf numFmtId="3" fontId="13" fillId="2" borderId="10" xfId="3" applyNumberFormat="1" applyFont="1" applyFill="1" applyBorder="1" applyAlignment="1">
      <alignment horizontal="right" vertical="center" wrapText="1"/>
    </xf>
    <xf numFmtId="3" fontId="15" fillId="2" borderId="10" xfId="4" applyNumberFormat="1" applyFont="1" applyFill="1" applyBorder="1" applyAlignment="1">
      <alignment horizontal="right" vertical="center"/>
    </xf>
    <xf numFmtId="0" fontId="19" fillId="2" borderId="10" xfId="4" quotePrefix="1" applyFont="1" applyFill="1" applyBorder="1" applyAlignment="1">
      <alignment horizontal="center" vertical="center"/>
    </xf>
    <xf numFmtId="49" fontId="19" fillId="2" borderId="10" xfId="2" applyNumberFormat="1" applyFont="1" applyFill="1" applyBorder="1" applyAlignment="1" applyProtection="1">
      <alignment horizontal="left" vertical="center" wrapText="1"/>
    </xf>
    <xf numFmtId="3" fontId="16" fillId="2" borderId="10" xfId="4" applyNumberFormat="1" applyFont="1" applyFill="1" applyBorder="1" applyAlignment="1">
      <alignment horizontal="right" vertical="center"/>
    </xf>
    <xf numFmtId="0" fontId="12" fillId="2" borderId="10" xfId="4" applyFont="1" applyFill="1" applyBorder="1" applyAlignment="1">
      <alignment horizontal="center" vertical="center"/>
    </xf>
    <xf numFmtId="49" fontId="12" fillId="2" borderId="10" xfId="2" applyNumberFormat="1" applyFont="1" applyFill="1" applyBorder="1" applyAlignment="1" applyProtection="1">
      <alignment horizontal="left" vertical="center" wrapText="1"/>
    </xf>
    <xf numFmtId="3" fontId="19" fillId="2" borderId="10" xfId="5" applyNumberFormat="1" applyFont="1" applyFill="1" applyBorder="1" applyAlignment="1">
      <alignment horizontal="left" vertical="center" wrapText="1"/>
    </xf>
    <xf numFmtId="0" fontId="19" fillId="2" borderId="10" xfId="4" applyFont="1" applyFill="1" applyBorder="1" applyAlignment="1">
      <alignment horizontal="center" vertical="center"/>
    </xf>
    <xf numFmtId="3" fontId="19" fillId="2" borderId="10" xfId="0" quotePrefix="1" applyNumberFormat="1" applyFont="1" applyFill="1" applyBorder="1" applyAlignment="1">
      <alignment vertical="center" wrapText="1"/>
    </xf>
    <xf numFmtId="0" fontId="6" fillId="2" borderId="13" xfId="4" applyFont="1" applyFill="1" applyBorder="1" applyAlignment="1">
      <alignment horizontal="center" vertical="center"/>
    </xf>
    <xf numFmtId="49" fontId="6" fillId="2" borderId="13" xfId="2" applyNumberFormat="1" applyFont="1" applyFill="1" applyBorder="1" applyAlignment="1" applyProtection="1">
      <alignment horizontal="left" vertical="center" wrapText="1"/>
    </xf>
    <xf numFmtId="3" fontId="15" fillId="2" borderId="3" xfId="4" applyNumberFormat="1" applyFont="1" applyFill="1" applyBorder="1" applyAlignment="1">
      <alignment vertical="center"/>
    </xf>
    <xf numFmtId="3" fontId="15" fillId="2" borderId="3" xfId="4" applyNumberFormat="1" applyFont="1" applyFill="1" applyBorder="1" applyAlignment="1">
      <alignment horizontal="center" vertical="center"/>
    </xf>
    <xf numFmtId="0" fontId="6" fillId="2" borderId="11" xfId="4" applyFont="1" applyFill="1" applyBorder="1" applyAlignment="1">
      <alignment horizontal="center" vertical="center"/>
    </xf>
    <xf numFmtId="49" fontId="6" fillId="2" borderId="11" xfId="2" applyNumberFormat="1" applyFont="1" applyFill="1" applyBorder="1" applyAlignment="1" applyProtection="1">
      <alignment horizontal="left" vertical="center" wrapText="1"/>
    </xf>
    <xf numFmtId="0" fontId="15" fillId="0" borderId="3" xfId="0" applyFont="1" applyBorder="1" applyAlignment="1">
      <alignment horizontal="center" vertical="center" wrapText="1"/>
    </xf>
    <xf numFmtId="10" fontId="15" fillId="0" borderId="4" xfId="3" applyNumberFormat="1" applyFont="1" applyFill="1" applyBorder="1" applyAlignment="1">
      <alignment horizontal="center" vertical="center" wrapText="1"/>
    </xf>
    <xf numFmtId="0" fontId="15" fillId="0" borderId="3" xfId="0" applyFont="1" applyBorder="1" applyAlignment="1">
      <alignment horizontal="left" vertical="center" wrapText="1"/>
    </xf>
    <xf numFmtId="9" fontId="15" fillId="0" borderId="3" xfId="4" applyNumberFormat="1" applyFont="1" applyFill="1" applyBorder="1" applyAlignment="1">
      <alignment horizontal="center" vertical="center"/>
    </xf>
    <xf numFmtId="3" fontId="15" fillId="3" borderId="0" xfId="3" applyNumberFormat="1" applyFont="1" applyFill="1" applyAlignment="1">
      <alignment vertical="center"/>
    </xf>
    <xf numFmtId="1" fontId="16" fillId="2" borderId="5" xfId="6" applyNumberFormat="1" applyFont="1" applyFill="1" applyBorder="1" applyAlignment="1">
      <alignment horizontal="center" vertical="center"/>
    </xf>
    <xf numFmtId="0" fontId="15" fillId="2" borderId="0" xfId="3" applyFont="1" applyFill="1" applyAlignment="1">
      <alignment horizontal="center"/>
    </xf>
    <xf numFmtId="0" fontId="13" fillId="2" borderId="3" xfId="3" applyFont="1" applyFill="1" applyBorder="1" applyAlignment="1">
      <alignment horizontal="center" vertical="center" wrapText="1"/>
    </xf>
    <xf numFmtId="3" fontId="13" fillId="2" borderId="3" xfId="3" applyNumberFormat="1" applyFont="1" applyFill="1" applyBorder="1" applyAlignment="1">
      <alignment horizontal="center" vertical="center" wrapText="1"/>
    </xf>
    <xf numFmtId="166" fontId="15" fillId="0" borderId="3" xfId="2" applyNumberFormat="1" applyFont="1" applyFill="1" applyBorder="1" applyAlignment="1" applyProtection="1">
      <alignment horizontal="left" vertical="center" wrapText="1"/>
    </xf>
    <xf numFmtId="0" fontId="15" fillId="0" borderId="4" xfId="2" applyNumberFormat="1" applyFont="1" applyFill="1" applyBorder="1" applyAlignment="1" applyProtection="1">
      <alignment horizontal="center" vertical="center" wrapText="1"/>
    </xf>
    <xf numFmtId="0" fontId="15" fillId="0" borderId="3" xfId="4" applyFont="1" applyFill="1" applyBorder="1"/>
    <xf numFmtId="0" fontId="15" fillId="0" borderId="3" xfId="4" applyFont="1" applyFill="1" applyBorder="1" applyAlignment="1">
      <alignment horizontal="center"/>
    </xf>
    <xf numFmtId="0" fontId="13" fillId="2" borderId="0" xfId="3" applyFont="1" applyFill="1" applyAlignment="1">
      <alignment horizontal="center" vertical="center" wrapText="1"/>
    </xf>
    <xf numFmtId="0" fontId="15" fillId="2" borderId="3" xfId="3" applyFont="1" applyFill="1" applyBorder="1" applyAlignment="1">
      <alignment horizontal="center" vertical="center" wrapText="1"/>
    </xf>
    <xf numFmtId="3" fontId="16" fillId="2" borderId="10" xfId="3" applyNumberFormat="1" applyFont="1" applyFill="1" applyBorder="1" applyAlignment="1">
      <alignment horizontal="right" vertical="center" wrapText="1"/>
    </xf>
    <xf numFmtId="3" fontId="19" fillId="2" borderId="10" xfId="3" applyNumberFormat="1" applyFont="1" applyFill="1" applyBorder="1" applyAlignment="1">
      <alignment horizontal="left" vertical="center" wrapText="1"/>
    </xf>
    <xf numFmtId="3" fontId="19" fillId="2" borderId="10" xfId="0" quotePrefix="1" applyNumberFormat="1" applyFont="1" applyFill="1" applyBorder="1" applyAlignment="1">
      <alignment vertical="center"/>
    </xf>
    <xf numFmtId="3" fontId="19" fillId="2" borderId="10" xfId="0" applyNumberFormat="1" applyFont="1" applyFill="1" applyBorder="1" applyAlignment="1">
      <alignment vertical="center" wrapText="1"/>
    </xf>
    <xf numFmtId="0" fontId="23" fillId="2" borderId="10" xfId="4" applyFont="1" applyFill="1" applyBorder="1" applyAlignment="1">
      <alignment horizontal="center" vertical="center"/>
    </xf>
    <xf numFmtId="49" fontId="19" fillId="2" borderId="11" xfId="2" applyNumberFormat="1" applyFont="1" applyFill="1" applyBorder="1" applyAlignment="1" applyProtection="1">
      <alignment horizontal="left" vertical="center" wrapText="1"/>
    </xf>
    <xf numFmtId="0" fontId="19" fillId="2" borderId="11" xfId="4" quotePrefix="1" applyFont="1" applyFill="1" applyBorder="1" applyAlignment="1">
      <alignment horizontal="center" vertical="center"/>
    </xf>
    <xf numFmtId="3" fontId="16" fillId="2" borderId="11" xfId="4" applyNumberFormat="1" applyFont="1" applyFill="1" applyBorder="1" applyAlignment="1">
      <alignment horizontal="right" vertical="center"/>
    </xf>
    <xf numFmtId="3" fontId="15" fillId="0" borderId="0" xfId="3" applyNumberFormat="1" applyFont="1" applyFill="1" applyAlignment="1">
      <alignment vertical="center"/>
    </xf>
    <xf numFmtId="3" fontId="15" fillId="0" borderId="0" xfId="3" applyNumberFormat="1" applyFont="1" applyFill="1" applyAlignment="1">
      <alignment horizontal="center" vertical="center"/>
    </xf>
    <xf numFmtId="0" fontId="15" fillId="0" borderId="0" xfId="3" applyFont="1" applyFill="1" applyAlignment="1">
      <alignment horizontal="center" vertical="center" wrapText="1"/>
    </xf>
    <xf numFmtId="0" fontId="12" fillId="3" borderId="10" xfId="3" applyFont="1" applyFill="1" applyBorder="1" applyAlignment="1">
      <alignment horizontal="center" vertical="center" wrapText="1"/>
    </xf>
    <xf numFmtId="49" fontId="12" fillId="3" borderId="10" xfId="3" applyNumberFormat="1" applyFont="1" applyFill="1" applyBorder="1" applyAlignment="1">
      <alignment horizontal="left" vertical="center" wrapText="1"/>
    </xf>
    <xf numFmtId="3" fontId="13" fillId="3" borderId="10" xfId="4" applyNumberFormat="1" applyFont="1" applyFill="1" applyBorder="1" applyAlignment="1">
      <alignment horizontal="right" vertical="center"/>
    </xf>
    <xf numFmtId="0" fontId="13" fillId="3" borderId="0" xfId="3" applyFont="1" applyFill="1" applyAlignment="1">
      <alignment vertical="center"/>
    </xf>
    <xf numFmtId="3" fontId="13" fillId="3" borderId="0" xfId="3" applyNumberFormat="1" applyFont="1" applyFill="1" applyAlignment="1">
      <alignment vertical="center" wrapText="1"/>
    </xf>
    <xf numFmtId="3" fontId="16" fillId="3" borderId="5" xfId="3" applyNumberFormat="1" applyFont="1" applyFill="1" applyBorder="1" applyAlignment="1">
      <alignment vertical="center"/>
    </xf>
    <xf numFmtId="3" fontId="13" fillId="3" borderId="3" xfId="3" applyNumberFormat="1" applyFont="1" applyFill="1" applyBorder="1" applyAlignment="1">
      <alignment horizontal="center" vertical="center" wrapText="1"/>
    </xf>
    <xf numFmtId="3" fontId="13" fillId="3" borderId="3" xfId="3" quotePrefix="1" applyNumberFormat="1" applyFont="1" applyFill="1" applyBorder="1" applyAlignment="1">
      <alignment horizontal="right" vertical="center" wrapText="1"/>
    </xf>
    <xf numFmtId="3" fontId="13" fillId="3" borderId="12" xfId="3" applyNumberFormat="1" applyFont="1" applyFill="1" applyBorder="1" applyAlignment="1">
      <alignment horizontal="right" vertical="center" wrapText="1"/>
    </xf>
    <xf numFmtId="3" fontId="15" fillId="3" borderId="10" xfId="3" applyNumberFormat="1" applyFont="1" applyFill="1" applyBorder="1" applyAlignment="1">
      <alignment horizontal="right" vertical="center" wrapText="1"/>
    </xf>
    <xf numFmtId="3" fontId="16" fillId="3" borderId="10" xfId="3" applyNumberFormat="1" applyFont="1" applyFill="1" applyBorder="1" applyAlignment="1">
      <alignment horizontal="right" vertical="center" wrapText="1"/>
    </xf>
    <xf numFmtId="3" fontId="13" fillId="3" borderId="10" xfId="3" applyNumberFormat="1" applyFont="1" applyFill="1" applyBorder="1" applyAlignment="1">
      <alignment horizontal="right" vertical="center" wrapText="1"/>
    </xf>
    <xf numFmtId="3" fontId="15" fillId="3" borderId="10" xfId="4" applyNumberFormat="1" applyFont="1" applyFill="1" applyBorder="1" applyAlignment="1">
      <alignment horizontal="right" vertical="center"/>
    </xf>
    <xf numFmtId="3" fontId="16" fillId="3" borderId="10" xfId="4" applyNumberFormat="1" applyFont="1" applyFill="1" applyBorder="1" applyAlignment="1">
      <alignment horizontal="right" vertical="center"/>
    </xf>
    <xf numFmtId="3" fontId="16" fillId="3" borderId="11" xfId="4" applyNumberFormat="1" applyFont="1" applyFill="1" applyBorder="1" applyAlignment="1">
      <alignment horizontal="right" vertical="center"/>
    </xf>
    <xf numFmtId="3" fontId="15" fillId="3" borderId="3" xfId="4" applyNumberFormat="1" applyFont="1" applyFill="1" applyBorder="1" applyAlignment="1">
      <alignment vertical="center"/>
    </xf>
    <xf numFmtId="0" fontId="12" fillId="4" borderId="12" xfId="3" quotePrefix="1" applyFont="1" applyFill="1" applyBorder="1" applyAlignment="1">
      <alignment horizontal="center" vertical="center" wrapText="1"/>
    </xf>
    <xf numFmtId="49" fontId="12" fillId="4" borderId="12" xfId="3" applyNumberFormat="1" applyFont="1" applyFill="1" applyBorder="1" applyAlignment="1">
      <alignment horizontal="left" vertical="center" wrapText="1"/>
    </xf>
    <xf numFmtId="3" fontId="13" fillId="4" borderId="12" xfId="3" applyNumberFormat="1" applyFont="1" applyFill="1" applyBorder="1" applyAlignment="1">
      <alignment horizontal="right" vertical="center" wrapText="1"/>
    </xf>
    <xf numFmtId="0" fontId="9" fillId="4" borderId="0" xfId="3" applyFont="1" applyFill="1" applyAlignment="1">
      <alignment vertical="center"/>
    </xf>
    <xf numFmtId="3" fontId="15" fillId="2" borderId="3" xfId="3" quotePrefix="1" applyNumberFormat="1" applyFont="1" applyFill="1" applyBorder="1" applyAlignment="1">
      <alignment horizontal="center" vertical="center" wrapText="1"/>
    </xf>
    <xf numFmtId="3" fontId="7" fillId="0" borderId="0" xfId="3" applyNumberFormat="1" applyFont="1" applyFill="1" applyAlignment="1">
      <alignment horizontal="center" vertical="center" wrapText="1"/>
    </xf>
    <xf numFmtId="3" fontId="12" fillId="2" borderId="6" xfId="6" applyNumberFormat="1" applyFont="1" applyFill="1" applyBorder="1" applyAlignment="1">
      <alignment horizontal="center" vertical="center" wrapText="1"/>
    </xf>
    <xf numFmtId="3" fontId="12" fillId="2" borderId="7" xfId="6" applyNumberFormat="1" applyFont="1" applyFill="1" applyBorder="1" applyAlignment="1">
      <alignment horizontal="center" vertical="center" wrapText="1"/>
    </xf>
    <xf numFmtId="3" fontId="12" fillId="2" borderId="8" xfId="6" applyNumberFormat="1" applyFont="1" applyFill="1" applyBorder="1" applyAlignment="1">
      <alignment horizontal="center" vertical="center" wrapText="1"/>
    </xf>
    <xf numFmtId="0" fontId="13" fillId="2" borderId="0" xfId="3" applyFont="1" applyFill="1" applyAlignment="1">
      <alignment horizontal="right" vertical="center"/>
    </xf>
    <xf numFmtId="49" fontId="6" fillId="2" borderId="10" xfId="0" applyNumberFormat="1" applyFont="1" applyFill="1" applyBorder="1" applyAlignment="1">
      <alignment horizontal="center" vertical="center" wrapText="1"/>
    </xf>
    <xf numFmtId="0" fontId="26" fillId="0" borderId="10" xfId="13" applyFont="1" applyFill="1" applyBorder="1" applyAlignment="1">
      <alignment horizontal="left" vertical="center" wrapText="1"/>
    </xf>
    <xf numFmtId="49" fontId="6" fillId="0" borderId="10" xfId="0" applyNumberFormat="1" applyFont="1" applyFill="1" applyBorder="1" applyAlignment="1">
      <alignment horizontal="center" vertical="center" wrapText="1"/>
    </xf>
    <xf numFmtId="49" fontId="6" fillId="0" borderId="10" xfId="10" applyNumberFormat="1" applyFont="1" applyFill="1" applyBorder="1" applyAlignment="1">
      <alignment horizontal="center" vertical="center" wrapText="1"/>
    </xf>
    <xf numFmtId="0" fontId="26" fillId="0" borderId="10" xfId="14" applyFont="1" applyFill="1" applyBorder="1" applyAlignment="1">
      <alignment horizontal="center" vertical="center" wrapText="1"/>
    </xf>
    <xf numFmtId="38" fontId="26" fillId="0" borderId="10" xfId="6" applyNumberFormat="1" applyFont="1" applyFill="1" applyBorder="1" applyAlignment="1">
      <alignment horizontal="right" vertical="center"/>
    </xf>
    <xf numFmtId="166" fontId="6" fillId="0" borderId="10" xfId="12" applyNumberFormat="1" applyFont="1" applyFill="1" applyBorder="1" applyAlignment="1">
      <alignment horizontal="right" vertical="center" wrapText="1"/>
    </xf>
    <xf numFmtId="0" fontId="26" fillId="0" borderId="10" xfId="15" applyFont="1" applyFill="1" applyBorder="1" applyAlignment="1">
      <alignment horizontal="left" vertical="center" wrapText="1"/>
    </xf>
    <xf numFmtId="0" fontId="26" fillId="0" borderId="10" xfId="16" applyFont="1" applyFill="1" applyBorder="1" applyAlignment="1">
      <alignment horizontal="center" vertical="center" wrapText="1"/>
    </xf>
    <xf numFmtId="49" fontId="26" fillId="0" borderId="10" xfId="17" applyNumberFormat="1" applyFont="1" applyFill="1" applyBorder="1" applyAlignment="1">
      <alignment vertical="center" wrapText="1"/>
    </xf>
    <xf numFmtId="3" fontId="26" fillId="0" borderId="10" xfId="6" applyNumberFormat="1" applyFont="1" applyFill="1" applyBorder="1" applyAlignment="1">
      <alignment horizontal="right" vertical="center"/>
    </xf>
    <xf numFmtId="3" fontId="6" fillId="2" borderId="11" xfId="7" applyNumberFormat="1" applyFont="1" applyFill="1" applyBorder="1" applyAlignment="1">
      <alignment horizontal="center" vertical="center" wrapText="1"/>
    </xf>
    <xf numFmtId="49" fontId="26" fillId="0" borderId="11" xfId="17" applyNumberFormat="1" applyFont="1" applyFill="1" applyBorder="1" applyAlignment="1">
      <alignment vertical="center" wrapText="1"/>
    </xf>
    <xf numFmtId="3" fontId="6" fillId="2" borderId="11" xfId="7" quotePrefix="1" applyNumberFormat="1" applyFont="1" applyFill="1" applyBorder="1" applyAlignment="1">
      <alignment horizontal="center" vertical="center" wrapText="1"/>
    </xf>
    <xf numFmtId="3" fontId="26" fillId="0" borderId="11" xfId="6" applyNumberFormat="1" applyFont="1" applyFill="1" applyBorder="1" applyAlignment="1">
      <alignment horizontal="right" vertical="center"/>
    </xf>
    <xf numFmtId="3" fontId="6" fillId="2" borderId="11" xfId="10" applyNumberFormat="1" applyFont="1" applyFill="1" applyBorder="1" applyAlignment="1">
      <alignment vertical="center" wrapText="1"/>
    </xf>
    <xf numFmtId="3" fontId="6" fillId="2" borderId="11" xfId="6" applyNumberFormat="1" applyFont="1" applyFill="1" applyBorder="1" applyAlignment="1">
      <alignment horizontal="right" vertical="center"/>
    </xf>
    <xf numFmtId="3" fontId="6" fillId="2" borderId="11" xfId="7" applyNumberFormat="1" applyFont="1" applyFill="1" applyBorder="1" applyAlignment="1">
      <alignment vertical="center" wrapText="1"/>
    </xf>
    <xf numFmtId="1" fontId="16" fillId="2" borderId="5" xfId="6" applyNumberFormat="1" applyFont="1" applyFill="1" applyBorder="1" applyAlignment="1">
      <alignment horizontal="right" vertical="center"/>
    </xf>
    <xf numFmtId="166" fontId="6" fillId="2" borderId="10" xfId="12" applyNumberFormat="1" applyFont="1" applyFill="1" applyBorder="1" applyAlignment="1">
      <alignment horizontal="right" vertical="center" wrapText="1"/>
    </xf>
    <xf numFmtId="166" fontId="23" fillId="2" borderId="10" xfId="5" applyNumberFormat="1" applyFont="1" applyFill="1" applyBorder="1" applyAlignment="1">
      <alignment horizontal="center" vertical="center" wrapText="1"/>
    </xf>
    <xf numFmtId="166" fontId="19" fillId="2" borderId="10" xfId="5" applyNumberFormat="1" applyFont="1" applyFill="1" applyBorder="1" applyAlignment="1">
      <alignment horizontal="center" vertical="center" wrapText="1"/>
    </xf>
    <xf numFmtId="166" fontId="12" fillId="2" borderId="10" xfId="5" applyNumberFormat="1" applyFont="1" applyFill="1" applyBorder="1" applyAlignment="1">
      <alignment horizontal="center" vertical="center" wrapText="1"/>
    </xf>
    <xf numFmtId="166" fontId="6" fillId="2" borderId="10" xfId="12" applyNumberFormat="1" applyFont="1" applyFill="1" applyBorder="1" applyAlignment="1">
      <alignment horizontal="center" vertical="center" wrapText="1"/>
    </xf>
    <xf numFmtId="3" fontId="13" fillId="2" borderId="3" xfId="3" applyNumberFormat="1" applyFont="1" applyFill="1" applyBorder="1" applyAlignment="1">
      <alignment horizontal="center" vertical="center" wrapText="1"/>
    </xf>
    <xf numFmtId="3" fontId="13" fillId="3" borderId="3" xfId="3" applyNumberFormat="1" applyFont="1" applyFill="1" applyBorder="1" applyAlignment="1">
      <alignment horizontal="center" vertical="center" wrapText="1"/>
    </xf>
    <xf numFmtId="0" fontId="13" fillId="2" borderId="0" xfId="3" applyFont="1" applyFill="1" applyAlignment="1">
      <alignment horizontal="center" vertical="center"/>
    </xf>
    <xf numFmtId="0" fontId="16" fillId="2" borderId="5" xfId="3" applyFont="1" applyFill="1" applyBorder="1" applyAlignment="1">
      <alignment horizontal="right" vertical="center"/>
    </xf>
    <xf numFmtId="0" fontId="13" fillId="2" borderId="3" xfId="3" applyFont="1" applyFill="1" applyBorder="1" applyAlignment="1">
      <alignment horizontal="center" vertical="center" wrapText="1"/>
    </xf>
    <xf numFmtId="3" fontId="13" fillId="2" borderId="0" xfId="3" applyNumberFormat="1" applyFont="1" applyFill="1" applyAlignment="1">
      <alignment horizontal="center" vertical="center"/>
    </xf>
    <xf numFmtId="166" fontId="18" fillId="0" borderId="0" xfId="1" applyNumberFormat="1" applyFont="1" applyFill="1" applyBorder="1" applyAlignment="1">
      <alignment horizontal="right" vertical="center"/>
    </xf>
    <xf numFmtId="0" fontId="13" fillId="0" borderId="0" xfId="3" applyFont="1" applyFill="1" applyAlignment="1">
      <alignment horizontal="center" vertical="center" wrapText="1"/>
    </xf>
    <xf numFmtId="0" fontId="13" fillId="0" borderId="3" xfId="3" applyFont="1" applyFill="1" applyBorder="1" applyAlignment="1">
      <alignment horizontal="center" vertical="center" wrapText="1"/>
    </xf>
    <xf numFmtId="0" fontId="13" fillId="0" borderId="6" xfId="3" applyFont="1" applyFill="1" applyBorder="1" applyAlignment="1">
      <alignment horizontal="center" vertical="center" wrapText="1"/>
    </xf>
    <xf numFmtId="0" fontId="13" fillId="0" borderId="7" xfId="3" applyFont="1" applyFill="1" applyBorder="1" applyAlignment="1">
      <alignment horizontal="center" vertical="center" wrapText="1"/>
    </xf>
    <xf numFmtId="0" fontId="13" fillId="0" borderId="4" xfId="3" applyFont="1" applyFill="1" applyBorder="1" applyAlignment="1">
      <alignment horizontal="center" vertical="center" wrapText="1"/>
    </xf>
    <xf numFmtId="0" fontId="13" fillId="0" borderId="8" xfId="3" applyFont="1" applyFill="1" applyBorder="1" applyAlignment="1">
      <alignment horizontal="center" vertical="center" wrapText="1"/>
    </xf>
    <xf numFmtId="0" fontId="13" fillId="0" borderId="9" xfId="3" applyFont="1" applyFill="1" applyBorder="1" applyAlignment="1">
      <alignment horizontal="center" vertical="center" wrapText="1"/>
    </xf>
    <xf numFmtId="1" fontId="12" fillId="2" borderId="8" xfId="6" applyNumberFormat="1" applyFont="1" applyFill="1" applyBorder="1" applyAlignment="1">
      <alignment horizontal="center" vertical="center" wrapText="1"/>
    </xf>
    <xf numFmtId="1" fontId="12" fillId="2" borderId="9" xfId="6" applyNumberFormat="1" applyFont="1" applyFill="1" applyBorder="1" applyAlignment="1">
      <alignment horizontal="center" vertical="center" wrapText="1"/>
    </xf>
    <xf numFmtId="1" fontId="12" fillId="2" borderId="14" xfId="6" applyNumberFormat="1" applyFont="1" applyFill="1" applyBorder="1" applyAlignment="1">
      <alignment horizontal="center" vertical="center" wrapText="1"/>
    </xf>
    <xf numFmtId="3" fontId="12" fillId="2" borderId="6" xfId="6" applyNumberFormat="1" applyFont="1" applyFill="1" applyBorder="1" applyAlignment="1">
      <alignment horizontal="center" vertical="center" wrapText="1"/>
    </xf>
    <xf numFmtId="3" fontId="12" fillId="2" borderId="7" xfId="6" applyNumberFormat="1" applyFont="1" applyFill="1" applyBorder="1" applyAlignment="1">
      <alignment horizontal="center" vertical="center" wrapText="1"/>
    </xf>
    <xf numFmtId="3" fontId="12" fillId="2" borderId="4" xfId="6" applyNumberFormat="1" applyFont="1" applyFill="1" applyBorder="1" applyAlignment="1">
      <alignment horizontal="center" vertical="center" wrapText="1"/>
    </xf>
    <xf numFmtId="3" fontId="12" fillId="2" borderId="8" xfId="6" applyNumberFormat="1" applyFont="1" applyFill="1" applyBorder="1" applyAlignment="1">
      <alignment horizontal="center" vertical="center" wrapText="1"/>
    </xf>
    <xf numFmtId="3" fontId="12" fillId="2" borderId="9" xfId="6" applyNumberFormat="1" applyFont="1" applyFill="1" applyBorder="1" applyAlignment="1">
      <alignment horizontal="center" vertical="center" wrapText="1"/>
    </xf>
    <xf numFmtId="3" fontId="12" fillId="2" borderId="14" xfId="6" applyNumberFormat="1" applyFont="1" applyFill="1" applyBorder="1" applyAlignment="1">
      <alignment horizontal="center" vertical="center" wrapText="1"/>
    </xf>
    <xf numFmtId="1" fontId="12" fillId="2" borderId="6" xfId="6" applyNumberFormat="1" applyFont="1" applyFill="1" applyBorder="1" applyAlignment="1">
      <alignment horizontal="center" vertical="center" wrapText="1"/>
    </xf>
    <xf numFmtId="1" fontId="12" fillId="2" borderId="7" xfId="6" applyNumberFormat="1" applyFont="1" applyFill="1" applyBorder="1" applyAlignment="1">
      <alignment horizontal="center" vertical="center" wrapText="1"/>
    </xf>
    <xf numFmtId="1" fontId="12" fillId="2" borderId="13" xfId="6" applyNumberFormat="1" applyFont="1" applyFill="1" applyBorder="1" applyAlignment="1">
      <alignment horizontal="center" vertical="center" wrapText="1"/>
    </xf>
    <xf numFmtId="3" fontId="12" fillId="2" borderId="3" xfId="6" applyNumberFormat="1" applyFont="1" applyFill="1" applyBorder="1" applyAlignment="1">
      <alignment horizontal="center" vertical="center" wrapText="1"/>
    </xf>
    <xf numFmtId="3" fontId="12" fillId="2" borderId="15" xfId="6" applyNumberFormat="1" applyFont="1" applyFill="1" applyBorder="1" applyAlignment="1">
      <alignment horizontal="center" vertical="center" wrapText="1"/>
    </xf>
    <xf numFmtId="3" fontId="12" fillId="2" borderId="16" xfId="6" applyNumberFormat="1" applyFont="1" applyFill="1" applyBorder="1" applyAlignment="1">
      <alignment horizontal="center" vertical="center" wrapText="1"/>
    </xf>
    <xf numFmtId="3" fontId="12" fillId="2" borderId="17" xfId="6" applyNumberFormat="1" applyFont="1" applyFill="1" applyBorder="1" applyAlignment="1">
      <alignment horizontal="center" vertical="center" wrapText="1"/>
    </xf>
    <xf numFmtId="0" fontId="13" fillId="2" borderId="0" xfId="3" applyFont="1" applyFill="1" applyAlignment="1">
      <alignment horizontal="right" vertical="center"/>
    </xf>
    <xf numFmtId="1" fontId="21" fillId="2" borderId="0" xfId="6" applyNumberFormat="1" applyFont="1" applyFill="1" applyAlignment="1">
      <alignment horizontal="center" vertical="center"/>
    </xf>
    <xf numFmtId="1" fontId="22" fillId="2" borderId="0" xfId="6" applyNumberFormat="1" applyFont="1" applyFill="1" applyAlignment="1">
      <alignment horizontal="center" vertical="center" wrapText="1"/>
    </xf>
    <xf numFmtId="1" fontId="13" fillId="2" borderId="0" xfId="6" applyNumberFormat="1" applyFont="1" applyFill="1" applyAlignment="1">
      <alignment horizontal="center" vertical="center" wrapText="1"/>
    </xf>
    <xf numFmtId="3" fontId="12" fillId="2" borderId="2" xfId="6" applyNumberFormat="1" applyFont="1" applyFill="1" applyBorder="1" applyAlignment="1">
      <alignment horizontal="center" vertical="center" wrapText="1"/>
    </xf>
    <xf numFmtId="3" fontId="12" fillId="2" borderId="20" xfId="6" applyNumberFormat="1" applyFont="1" applyFill="1" applyBorder="1" applyAlignment="1">
      <alignment horizontal="center" vertical="center" wrapText="1"/>
    </xf>
    <xf numFmtId="3" fontId="12" fillId="2" borderId="1" xfId="6" applyNumberFormat="1" applyFont="1" applyFill="1" applyBorder="1" applyAlignment="1">
      <alignment horizontal="center" vertical="center" wrapText="1"/>
    </xf>
    <xf numFmtId="3" fontId="12" fillId="2" borderId="0" xfId="6" applyNumberFormat="1" applyFont="1" applyFill="1" applyBorder="1" applyAlignment="1">
      <alignment horizontal="center" vertical="center" wrapText="1"/>
    </xf>
    <xf numFmtId="3" fontId="12" fillId="2" borderId="21" xfId="6" applyNumberFormat="1" applyFont="1" applyFill="1" applyBorder="1" applyAlignment="1">
      <alignment horizontal="center" vertical="center" wrapText="1"/>
    </xf>
    <xf numFmtId="3" fontId="12" fillId="2" borderId="5" xfId="6" applyNumberFormat="1" applyFont="1" applyFill="1" applyBorder="1" applyAlignment="1">
      <alignment horizontal="center" vertical="center" wrapText="1"/>
    </xf>
  </cellXfs>
  <cellStyles count="18">
    <cellStyle name="Comma" xfId="12" builtinId="3"/>
    <cellStyle name="Comma 2 3" xfId="1"/>
    <cellStyle name="Comma 22" xfId="7"/>
    <cellStyle name="Comma 3" xfId="2"/>
    <cellStyle name="Normal" xfId="0" builtinId="0"/>
    <cellStyle name="Normal 11 2" xfId="8"/>
    <cellStyle name="Normal 17" xfId="10"/>
    <cellStyle name="Normal 2 2" xfId="3"/>
    <cellStyle name="Normal 2 4" xfId="11"/>
    <cellStyle name="Normal 39 2" xfId="15"/>
    <cellStyle name="Normal 67 2" xfId="16"/>
    <cellStyle name="Normal 78 2" xfId="14"/>
    <cellStyle name="Normal 83 2" xfId="13"/>
    <cellStyle name="Normal 95 2" xfId="17"/>
    <cellStyle name="Normal_Bao cao CV 1345 (bo von su nghiep)  2" xfId="5"/>
    <cellStyle name="Normal_Bieu mau (CV ) 2" xfId="6"/>
    <cellStyle name="Normal_Sheet1" xfId="9"/>
    <cellStyle name="Normal_Sheet1 (2)" xfId="4"/>
  </cellStyles>
  <dxfs count="3">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512049</xdr:colOff>
      <xdr:row>3</xdr:row>
      <xdr:rowOff>35718</xdr:rowOff>
    </xdr:from>
    <xdr:to>
      <xdr:col>7</xdr:col>
      <xdr:colOff>631035</xdr:colOff>
      <xdr:row>3</xdr:row>
      <xdr:rowOff>35718</xdr:rowOff>
    </xdr:to>
    <xdr:cxnSp macro="">
      <xdr:nvCxnSpPr>
        <xdr:cNvPr id="2" name="Straight Connector 1"/>
        <xdr:cNvCxnSpPr/>
      </xdr:nvCxnSpPr>
      <xdr:spPr>
        <a:xfrm>
          <a:off x="3810080" y="773906"/>
          <a:ext cx="392898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187"/>
  <sheetViews>
    <sheetView topLeftCell="A7" zoomScale="90" zoomScaleNormal="90" zoomScaleSheetLayoutView="55" workbookViewId="0">
      <pane xSplit="2" ySplit="6" topLeftCell="AH13" activePane="bottomRight" state="frozen"/>
      <selection activeCell="A7" sqref="A7"/>
      <selection pane="topRight" activeCell="C7" sqref="C7"/>
      <selection pane="bottomLeft" activeCell="A13" sqref="A13"/>
      <selection pane="bottomRight" activeCell="AT21" sqref="AT21"/>
    </sheetView>
  </sheetViews>
  <sheetFormatPr defaultColWidth="11.42578125" defaultRowHeight="15.75"/>
  <cols>
    <col min="1" max="1" width="5.42578125" style="17" customWidth="1"/>
    <col min="2" max="2" width="48.85546875" style="17" customWidth="1"/>
    <col min="3" max="3" width="10.42578125" style="156" customWidth="1"/>
    <col min="4" max="4" width="8.7109375" style="156" customWidth="1"/>
    <col min="5" max="6" width="9.85546875" style="156" customWidth="1"/>
    <col min="7" max="7" width="8.42578125" style="156" customWidth="1"/>
    <col min="8" max="9" width="8.42578125" style="137" customWidth="1"/>
    <col min="10" max="10" width="8.28515625" style="156" customWidth="1"/>
    <col min="11" max="12" width="9.28515625" style="156" customWidth="1"/>
    <col min="13" max="13" width="9.28515625" style="137" customWidth="1"/>
    <col min="14" max="14" width="8" style="156" customWidth="1"/>
    <col min="15" max="15" width="9.28515625" style="137" customWidth="1"/>
    <col min="16" max="16" width="9" style="156" customWidth="1"/>
    <col min="17" max="17" width="9.28515625" style="137" customWidth="1"/>
    <col min="18" max="18" width="9.28515625" style="156" customWidth="1"/>
    <col min="19" max="19" width="9.28515625" style="137" customWidth="1"/>
    <col min="20" max="20" width="9.28515625" style="156" customWidth="1"/>
    <col min="21" max="21" width="8" style="137" customWidth="1"/>
    <col min="22" max="22" width="7.42578125" style="156" customWidth="1"/>
    <col min="23" max="24" width="9.28515625" style="156" customWidth="1"/>
    <col min="25" max="25" width="9.28515625" style="137" customWidth="1"/>
    <col min="26" max="26" width="9.28515625" style="156" customWidth="1"/>
    <col min="27" max="27" width="9.28515625" style="137" customWidth="1"/>
    <col min="28" max="28" width="7.42578125" style="156" hidden="1" customWidth="1"/>
    <col min="29" max="30" width="9.28515625" style="156" hidden="1" customWidth="1"/>
    <col min="31" max="31" width="9.28515625" style="137" hidden="1" customWidth="1"/>
    <col min="32" max="32" width="9.28515625" style="156" hidden="1" customWidth="1"/>
    <col min="33" max="33" width="9.28515625" style="137" hidden="1" customWidth="1"/>
    <col min="34" max="34" width="7.42578125" style="137" customWidth="1"/>
    <col min="35" max="36" width="9.28515625" style="156" customWidth="1"/>
    <col min="37" max="37" width="9.28515625" style="137" customWidth="1"/>
    <col min="38" max="38" width="9.28515625" style="156" customWidth="1"/>
    <col min="39" max="39" width="9.28515625" style="137" customWidth="1"/>
    <col min="40" max="40" width="7.42578125" style="156" customWidth="1"/>
    <col min="41" max="41" width="9.28515625" style="137" customWidth="1"/>
    <col min="42" max="42" width="9.28515625" style="156" customWidth="1"/>
    <col min="43" max="43" width="9.28515625" style="137" customWidth="1"/>
    <col min="44" max="44" width="9.28515625" style="156" customWidth="1"/>
    <col min="45" max="45" width="9.28515625" style="137" customWidth="1"/>
    <col min="46" max="46" width="8.5703125" style="156" customWidth="1"/>
    <col min="47" max="48" width="9.28515625" style="156" customWidth="1"/>
    <col min="49" max="49" width="9.28515625" style="100" customWidth="1"/>
    <col min="50" max="50" width="8.140625" style="157" customWidth="1"/>
    <col min="51" max="51" width="7.140625" style="137" customWidth="1"/>
    <col min="52" max="52" width="13.42578125" style="158" customWidth="1"/>
    <col min="53" max="16384" width="11.42578125" style="17"/>
  </cols>
  <sheetData>
    <row r="1" spans="1:53">
      <c r="A1" s="98" t="s">
        <v>52</v>
      </c>
      <c r="B1" s="99"/>
      <c r="C1" s="100"/>
      <c r="D1" s="100"/>
      <c r="E1" s="100"/>
      <c r="F1" s="100"/>
      <c r="G1" s="100"/>
      <c r="H1" s="100"/>
      <c r="I1" s="100"/>
      <c r="J1" s="100"/>
      <c r="K1" s="100"/>
      <c r="L1" s="100"/>
      <c r="M1" s="100"/>
      <c r="N1" s="100"/>
      <c r="O1" s="100"/>
      <c r="P1" s="100"/>
      <c r="R1" s="100"/>
      <c r="T1" s="100"/>
      <c r="U1" s="100"/>
      <c r="V1" s="100"/>
      <c r="W1" s="100"/>
      <c r="X1" s="100"/>
      <c r="Y1" s="101"/>
      <c r="Z1" s="100"/>
      <c r="AA1" s="100"/>
      <c r="AB1" s="100"/>
      <c r="AC1" s="100"/>
      <c r="AD1" s="100"/>
      <c r="AE1" s="100"/>
      <c r="AF1" s="100"/>
      <c r="AG1" s="100"/>
      <c r="AI1" s="100"/>
      <c r="AJ1" s="100"/>
      <c r="AK1" s="100"/>
      <c r="AL1" s="100"/>
      <c r="AM1" s="100"/>
      <c r="AN1" s="100"/>
      <c r="AP1" s="100"/>
      <c r="AQ1" s="100"/>
      <c r="AR1" s="100"/>
      <c r="AS1" s="100"/>
      <c r="AT1" s="100"/>
      <c r="AU1" s="100"/>
      <c r="AV1" s="100"/>
      <c r="AW1" s="214" t="s">
        <v>266</v>
      </c>
      <c r="AX1" s="214"/>
      <c r="AY1" s="214"/>
      <c r="AZ1" s="214"/>
    </row>
    <row r="2" spans="1:53" s="12" customFormat="1" ht="22.5">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211"/>
      <c r="AM2" s="211"/>
      <c r="AN2" s="211"/>
      <c r="AO2" s="211"/>
      <c r="AP2" s="211"/>
      <c r="AQ2" s="211"/>
      <c r="AR2" s="211"/>
      <c r="AS2" s="211"/>
      <c r="AT2" s="211"/>
      <c r="AU2" s="211"/>
      <c r="AV2" s="211"/>
      <c r="AW2" s="211"/>
      <c r="AX2" s="211"/>
      <c r="AY2" s="211"/>
      <c r="AZ2" s="211"/>
    </row>
    <row r="3" spans="1:53" s="13" customFormat="1" ht="33" customHeight="1">
      <c r="A3" s="102"/>
      <c r="B3" s="103"/>
      <c r="C3" s="104"/>
      <c r="D3" s="104"/>
      <c r="E3" s="104"/>
      <c r="F3" s="104"/>
      <c r="G3" s="104"/>
      <c r="H3" s="104"/>
      <c r="I3" s="104"/>
      <c r="J3" s="104"/>
      <c r="K3" s="104"/>
      <c r="L3" s="100"/>
      <c r="M3" s="104"/>
      <c r="N3" s="104"/>
      <c r="O3" s="104"/>
      <c r="P3" s="104"/>
      <c r="Q3" s="163"/>
      <c r="R3" s="104"/>
      <c r="S3" s="163"/>
      <c r="T3" s="104"/>
      <c r="U3" s="104"/>
      <c r="V3" s="104"/>
      <c r="W3" s="104"/>
      <c r="X3" s="104"/>
      <c r="Y3" s="105" t="s">
        <v>37</v>
      </c>
      <c r="Z3" s="104"/>
      <c r="AA3" s="104"/>
      <c r="AB3" s="104"/>
      <c r="AC3" s="104"/>
      <c r="AD3" s="104"/>
      <c r="AE3" s="104"/>
      <c r="AF3" s="104"/>
      <c r="AG3" s="104"/>
      <c r="AH3" s="163"/>
      <c r="AI3" s="104"/>
      <c r="AJ3" s="104"/>
      <c r="AK3" s="104"/>
      <c r="AL3" s="104"/>
      <c r="AM3" s="104"/>
      <c r="AN3" s="104"/>
      <c r="AO3" s="163"/>
      <c r="AP3" s="104"/>
      <c r="AQ3" s="104"/>
      <c r="AR3" s="104"/>
      <c r="AS3" s="104"/>
      <c r="AT3" s="104"/>
      <c r="AU3" s="104"/>
      <c r="AV3" s="104"/>
      <c r="AW3" s="104"/>
      <c r="AX3" s="106"/>
      <c r="AY3" s="104"/>
      <c r="AZ3" s="146"/>
    </row>
    <row r="4" spans="1:53" s="13" customFormat="1" ht="24" customHeight="1">
      <c r="A4" s="107"/>
      <c r="B4" s="107"/>
      <c r="C4" s="108"/>
      <c r="D4" s="108"/>
      <c r="E4" s="108"/>
      <c r="F4" s="108"/>
      <c r="G4" s="108"/>
      <c r="H4" s="108"/>
      <c r="I4" s="108"/>
      <c r="J4" s="108"/>
      <c r="K4" s="108"/>
      <c r="L4" s="108"/>
      <c r="M4" s="108"/>
      <c r="N4" s="108"/>
      <c r="O4" s="108"/>
      <c r="P4" s="108"/>
      <c r="Q4" s="164"/>
      <c r="R4" s="108"/>
      <c r="S4" s="164"/>
      <c r="T4" s="108"/>
      <c r="U4" s="108"/>
      <c r="V4" s="108"/>
      <c r="W4" s="108"/>
      <c r="X4" s="108"/>
      <c r="Y4" s="108"/>
      <c r="Z4" s="108"/>
      <c r="AA4" s="108"/>
      <c r="AB4" s="108"/>
      <c r="AC4" s="108"/>
      <c r="AD4" s="108"/>
      <c r="AE4" s="108"/>
      <c r="AF4" s="108"/>
      <c r="AG4" s="108"/>
      <c r="AH4" s="164"/>
      <c r="AI4" s="108"/>
      <c r="AJ4" s="108"/>
      <c r="AK4" s="108"/>
      <c r="AL4" s="108"/>
      <c r="AM4" s="108"/>
      <c r="AN4" s="108"/>
      <c r="AO4" s="164"/>
      <c r="AP4" s="108"/>
      <c r="AQ4" s="108"/>
      <c r="AR4" s="108"/>
      <c r="AS4" s="108"/>
      <c r="AT4" s="108"/>
      <c r="AU4" s="108"/>
      <c r="AV4" s="108"/>
      <c r="AW4" s="108"/>
      <c r="AX4" s="212" t="s">
        <v>50</v>
      </c>
      <c r="AY4" s="212"/>
      <c r="AZ4" s="212"/>
    </row>
    <row r="5" spans="1:53" s="14" customFormat="1" ht="21.6" customHeight="1">
      <c r="A5" s="213" t="s">
        <v>0</v>
      </c>
      <c r="B5" s="213" t="s">
        <v>13</v>
      </c>
      <c r="C5" s="209" t="s">
        <v>36</v>
      </c>
      <c r="D5" s="209"/>
      <c r="E5" s="209"/>
      <c r="F5" s="209"/>
      <c r="G5" s="209"/>
      <c r="H5" s="209"/>
      <c r="I5" s="209"/>
      <c r="J5" s="209" t="s">
        <v>44</v>
      </c>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t="s">
        <v>45</v>
      </c>
      <c r="AU5" s="209"/>
      <c r="AV5" s="209"/>
      <c r="AW5" s="209"/>
      <c r="AX5" s="209"/>
      <c r="AY5" s="209"/>
      <c r="AZ5" s="213" t="s">
        <v>35</v>
      </c>
    </row>
    <row r="6" spans="1:53" s="14" customFormat="1" ht="26.25" customHeight="1">
      <c r="A6" s="213"/>
      <c r="B6" s="213"/>
      <c r="C6" s="209"/>
      <c r="D6" s="209"/>
      <c r="E6" s="209"/>
      <c r="F6" s="209"/>
      <c r="G6" s="209"/>
      <c r="H6" s="209"/>
      <c r="I6" s="209"/>
      <c r="J6" s="209" t="s">
        <v>41</v>
      </c>
      <c r="K6" s="209"/>
      <c r="L6" s="209"/>
      <c r="M6" s="209"/>
      <c r="N6" s="209"/>
      <c r="O6" s="209"/>
      <c r="P6" s="209"/>
      <c r="Q6" s="209"/>
      <c r="R6" s="209"/>
      <c r="S6" s="209"/>
      <c r="T6" s="209"/>
      <c r="U6" s="209"/>
      <c r="V6" s="209"/>
      <c r="W6" s="209"/>
      <c r="X6" s="209"/>
      <c r="Y6" s="209"/>
      <c r="Z6" s="209"/>
      <c r="AA6" s="209"/>
      <c r="AB6" s="209"/>
      <c r="AC6" s="209"/>
      <c r="AD6" s="209"/>
      <c r="AE6" s="209"/>
      <c r="AF6" s="209"/>
      <c r="AG6" s="209"/>
      <c r="AH6" s="209" t="s">
        <v>48</v>
      </c>
      <c r="AI6" s="209"/>
      <c r="AJ6" s="209"/>
      <c r="AK6" s="209"/>
      <c r="AL6" s="209"/>
      <c r="AM6" s="209"/>
      <c r="AN6" s="209"/>
      <c r="AO6" s="209"/>
      <c r="AP6" s="209"/>
      <c r="AQ6" s="209"/>
      <c r="AR6" s="209"/>
      <c r="AS6" s="209"/>
      <c r="AT6" s="209"/>
      <c r="AU6" s="209"/>
      <c r="AV6" s="209"/>
      <c r="AW6" s="209"/>
      <c r="AX6" s="209"/>
      <c r="AY6" s="209"/>
      <c r="AZ6" s="213"/>
    </row>
    <row r="7" spans="1:53" s="14" customFormat="1" ht="30" customHeight="1">
      <c r="A7" s="213"/>
      <c r="B7" s="213"/>
      <c r="C7" s="209"/>
      <c r="D7" s="209"/>
      <c r="E7" s="209"/>
      <c r="F7" s="209"/>
      <c r="G7" s="209"/>
      <c r="H7" s="209"/>
      <c r="I7" s="209"/>
      <c r="J7" s="209" t="s">
        <v>38</v>
      </c>
      <c r="K7" s="209"/>
      <c r="L7" s="209"/>
      <c r="M7" s="209"/>
      <c r="N7" s="209"/>
      <c r="O7" s="209"/>
      <c r="P7" s="209" t="s">
        <v>39</v>
      </c>
      <c r="Q7" s="209"/>
      <c r="R7" s="209"/>
      <c r="S7" s="209"/>
      <c r="T7" s="209"/>
      <c r="U7" s="209"/>
      <c r="V7" s="209" t="s">
        <v>40</v>
      </c>
      <c r="W7" s="209"/>
      <c r="X7" s="209"/>
      <c r="Y7" s="209"/>
      <c r="Z7" s="209"/>
      <c r="AA7" s="209"/>
      <c r="AB7" s="209" t="s">
        <v>47</v>
      </c>
      <c r="AC7" s="209"/>
      <c r="AD7" s="209"/>
      <c r="AE7" s="209"/>
      <c r="AF7" s="209"/>
      <c r="AG7" s="209"/>
      <c r="AH7" s="209" t="s">
        <v>42</v>
      </c>
      <c r="AI7" s="209"/>
      <c r="AJ7" s="209"/>
      <c r="AK7" s="209"/>
      <c r="AL7" s="209"/>
      <c r="AM7" s="209"/>
      <c r="AN7" s="209" t="s">
        <v>43</v>
      </c>
      <c r="AO7" s="209"/>
      <c r="AP7" s="209"/>
      <c r="AQ7" s="209"/>
      <c r="AR7" s="209"/>
      <c r="AS7" s="209"/>
      <c r="AT7" s="209" t="s">
        <v>46</v>
      </c>
      <c r="AU7" s="209"/>
      <c r="AV7" s="209"/>
      <c r="AW7" s="209"/>
      <c r="AX7" s="209"/>
      <c r="AY7" s="209"/>
      <c r="AZ7" s="213"/>
    </row>
    <row r="8" spans="1:53" s="15" customFormat="1" ht="22.15" customHeight="1">
      <c r="A8" s="213"/>
      <c r="B8" s="213"/>
      <c r="C8" s="209" t="s">
        <v>12</v>
      </c>
      <c r="D8" s="209" t="s">
        <v>1</v>
      </c>
      <c r="E8" s="209"/>
      <c r="F8" s="209"/>
      <c r="G8" s="209"/>
      <c r="H8" s="209"/>
      <c r="I8" s="209"/>
      <c r="J8" s="209" t="s">
        <v>12</v>
      </c>
      <c r="K8" s="209" t="s">
        <v>1</v>
      </c>
      <c r="L8" s="209"/>
      <c r="M8" s="209"/>
      <c r="N8" s="209"/>
      <c r="O8" s="209"/>
      <c r="P8" s="209" t="s">
        <v>12</v>
      </c>
      <c r="Q8" s="209" t="s">
        <v>1</v>
      </c>
      <c r="R8" s="209"/>
      <c r="S8" s="209"/>
      <c r="T8" s="209"/>
      <c r="U8" s="209"/>
      <c r="V8" s="209" t="s">
        <v>12</v>
      </c>
      <c r="W8" s="209" t="s">
        <v>1</v>
      </c>
      <c r="X8" s="209"/>
      <c r="Y8" s="209"/>
      <c r="Z8" s="209"/>
      <c r="AA8" s="209"/>
      <c r="AB8" s="209" t="s">
        <v>12</v>
      </c>
      <c r="AC8" s="209" t="s">
        <v>1</v>
      </c>
      <c r="AD8" s="209"/>
      <c r="AE8" s="209"/>
      <c r="AF8" s="209"/>
      <c r="AG8" s="209"/>
      <c r="AH8" s="210" t="s">
        <v>12</v>
      </c>
      <c r="AI8" s="209" t="s">
        <v>1</v>
      </c>
      <c r="AJ8" s="209"/>
      <c r="AK8" s="209"/>
      <c r="AL8" s="209"/>
      <c r="AM8" s="209"/>
      <c r="AN8" s="209" t="s">
        <v>12</v>
      </c>
      <c r="AO8" s="209" t="s">
        <v>1</v>
      </c>
      <c r="AP8" s="209"/>
      <c r="AQ8" s="209"/>
      <c r="AR8" s="209"/>
      <c r="AS8" s="209"/>
      <c r="AT8" s="209" t="s">
        <v>12</v>
      </c>
      <c r="AU8" s="209" t="s">
        <v>1</v>
      </c>
      <c r="AV8" s="209"/>
      <c r="AW8" s="209"/>
      <c r="AX8" s="209"/>
      <c r="AY8" s="209"/>
      <c r="AZ8" s="213"/>
    </row>
    <row r="9" spans="1:53" s="15" customFormat="1" ht="35.25" customHeight="1">
      <c r="A9" s="213"/>
      <c r="B9" s="213"/>
      <c r="C9" s="209"/>
      <c r="D9" s="209" t="s">
        <v>22</v>
      </c>
      <c r="E9" s="209"/>
      <c r="F9" s="209"/>
      <c r="G9" s="209"/>
      <c r="H9" s="209" t="s">
        <v>28</v>
      </c>
      <c r="I9" s="209"/>
      <c r="J9" s="209"/>
      <c r="K9" s="209" t="s">
        <v>2</v>
      </c>
      <c r="L9" s="209"/>
      <c r="M9" s="209"/>
      <c r="N9" s="209"/>
      <c r="O9" s="209"/>
      <c r="P9" s="209"/>
      <c r="Q9" s="209" t="s">
        <v>2</v>
      </c>
      <c r="R9" s="209"/>
      <c r="S9" s="209"/>
      <c r="T9" s="209"/>
      <c r="U9" s="209"/>
      <c r="V9" s="209"/>
      <c r="W9" s="209" t="s">
        <v>2</v>
      </c>
      <c r="X9" s="209"/>
      <c r="Y9" s="209"/>
      <c r="Z9" s="209"/>
      <c r="AA9" s="209"/>
      <c r="AB9" s="209"/>
      <c r="AC9" s="209" t="s">
        <v>2</v>
      </c>
      <c r="AD9" s="209"/>
      <c r="AE9" s="209"/>
      <c r="AF9" s="209"/>
      <c r="AG9" s="209"/>
      <c r="AH9" s="210"/>
      <c r="AI9" s="209" t="s">
        <v>2</v>
      </c>
      <c r="AJ9" s="209"/>
      <c r="AK9" s="209"/>
      <c r="AL9" s="209"/>
      <c r="AM9" s="209"/>
      <c r="AN9" s="209"/>
      <c r="AO9" s="209" t="s">
        <v>2</v>
      </c>
      <c r="AP9" s="209"/>
      <c r="AQ9" s="209"/>
      <c r="AR9" s="209"/>
      <c r="AS9" s="209"/>
      <c r="AT9" s="209"/>
      <c r="AU9" s="209" t="s">
        <v>2</v>
      </c>
      <c r="AV9" s="209"/>
      <c r="AW9" s="209"/>
      <c r="AX9" s="209"/>
      <c r="AY9" s="209"/>
      <c r="AZ9" s="213"/>
    </row>
    <row r="10" spans="1:53" s="15" customFormat="1" ht="29.45" customHeight="1">
      <c r="A10" s="213"/>
      <c r="B10" s="213"/>
      <c r="C10" s="209"/>
      <c r="D10" s="209" t="s">
        <v>3</v>
      </c>
      <c r="E10" s="209"/>
      <c r="F10" s="209"/>
      <c r="G10" s="209" t="s">
        <v>4</v>
      </c>
      <c r="H10" s="209" t="s">
        <v>3</v>
      </c>
      <c r="I10" s="209" t="s">
        <v>4</v>
      </c>
      <c r="J10" s="209"/>
      <c r="K10" s="209" t="s">
        <v>3</v>
      </c>
      <c r="L10" s="209"/>
      <c r="M10" s="209"/>
      <c r="N10" s="209" t="s">
        <v>4</v>
      </c>
      <c r="O10" s="209"/>
      <c r="P10" s="209"/>
      <c r="Q10" s="209" t="s">
        <v>3</v>
      </c>
      <c r="R10" s="209"/>
      <c r="S10" s="209"/>
      <c r="T10" s="209" t="s">
        <v>4</v>
      </c>
      <c r="U10" s="209"/>
      <c r="V10" s="209"/>
      <c r="W10" s="209" t="s">
        <v>3</v>
      </c>
      <c r="X10" s="209"/>
      <c r="Y10" s="209"/>
      <c r="Z10" s="209" t="s">
        <v>4</v>
      </c>
      <c r="AA10" s="209"/>
      <c r="AB10" s="209"/>
      <c r="AC10" s="209" t="s">
        <v>3</v>
      </c>
      <c r="AD10" s="209"/>
      <c r="AE10" s="209"/>
      <c r="AF10" s="209" t="s">
        <v>4</v>
      </c>
      <c r="AG10" s="209"/>
      <c r="AH10" s="210"/>
      <c r="AI10" s="209" t="s">
        <v>3</v>
      </c>
      <c r="AJ10" s="209"/>
      <c r="AK10" s="209"/>
      <c r="AL10" s="209" t="s">
        <v>4</v>
      </c>
      <c r="AM10" s="209"/>
      <c r="AN10" s="209"/>
      <c r="AO10" s="209" t="s">
        <v>3</v>
      </c>
      <c r="AP10" s="209"/>
      <c r="AQ10" s="209"/>
      <c r="AR10" s="209" t="s">
        <v>4</v>
      </c>
      <c r="AS10" s="209"/>
      <c r="AT10" s="209"/>
      <c r="AU10" s="209" t="s">
        <v>3</v>
      </c>
      <c r="AV10" s="209"/>
      <c r="AW10" s="209"/>
      <c r="AX10" s="209" t="s">
        <v>4</v>
      </c>
      <c r="AY10" s="209"/>
      <c r="AZ10" s="213"/>
    </row>
    <row r="11" spans="1:53" s="15" customFormat="1" ht="24" customHeight="1">
      <c r="A11" s="213"/>
      <c r="B11" s="213"/>
      <c r="C11" s="209"/>
      <c r="D11" s="209" t="s">
        <v>29</v>
      </c>
      <c r="E11" s="209" t="s">
        <v>1</v>
      </c>
      <c r="F11" s="209"/>
      <c r="G11" s="209"/>
      <c r="H11" s="209"/>
      <c r="I11" s="209"/>
      <c r="J11" s="209"/>
      <c r="K11" s="209" t="s">
        <v>5</v>
      </c>
      <c r="L11" s="209"/>
      <c r="M11" s="141" t="s">
        <v>6</v>
      </c>
      <c r="N11" s="209" t="s">
        <v>5</v>
      </c>
      <c r="O11" s="209" t="s">
        <v>6</v>
      </c>
      <c r="P11" s="209"/>
      <c r="Q11" s="209" t="s">
        <v>5</v>
      </c>
      <c r="R11" s="209"/>
      <c r="S11" s="165" t="s">
        <v>6</v>
      </c>
      <c r="T11" s="209" t="s">
        <v>5</v>
      </c>
      <c r="U11" s="209" t="s">
        <v>6</v>
      </c>
      <c r="V11" s="209"/>
      <c r="W11" s="209" t="s">
        <v>5</v>
      </c>
      <c r="X11" s="209"/>
      <c r="Y11" s="141" t="s">
        <v>6</v>
      </c>
      <c r="Z11" s="209" t="s">
        <v>5</v>
      </c>
      <c r="AA11" s="209" t="s">
        <v>6</v>
      </c>
      <c r="AB11" s="209"/>
      <c r="AC11" s="209" t="s">
        <v>5</v>
      </c>
      <c r="AD11" s="209"/>
      <c r="AE11" s="141" t="s">
        <v>6</v>
      </c>
      <c r="AF11" s="209" t="s">
        <v>5</v>
      </c>
      <c r="AG11" s="209" t="s">
        <v>6</v>
      </c>
      <c r="AH11" s="210"/>
      <c r="AI11" s="209" t="s">
        <v>5</v>
      </c>
      <c r="AJ11" s="209"/>
      <c r="AK11" s="141" t="s">
        <v>6</v>
      </c>
      <c r="AL11" s="209" t="s">
        <v>5</v>
      </c>
      <c r="AM11" s="209" t="s">
        <v>6</v>
      </c>
      <c r="AN11" s="209"/>
      <c r="AO11" s="209" t="s">
        <v>5</v>
      </c>
      <c r="AP11" s="209"/>
      <c r="AQ11" s="141" t="s">
        <v>6</v>
      </c>
      <c r="AR11" s="209" t="s">
        <v>5</v>
      </c>
      <c r="AS11" s="209" t="s">
        <v>6</v>
      </c>
      <c r="AT11" s="209"/>
      <c r="AU11" s="209" t="s">
        <v>5</v>
      </c>
      <c r="AV11" s="209"/>
      <c r="AW11" s="141" t="s">
        <v>6</v>
      </c>
      <c r="AX11" s="209" t="s">
        <v>5</v>
      </c>
      <c r="AY11" s="209" t="s">
        <v>6</v>
      </c>
      <c r="AZ11" s="213"/>
    </row>
    <row r="12" spans="1:53" s="15" customFormat="1" ht="43.15" customHeight="1">
      <c r="A12" s="213"/>
      <c r="B12" s="213"/>
      <c r="C12" s="209"/>
      <c r="D12" s="209"/>
      <c r="E12" s="141" t="s">
        <v>7</v>
      </c>
      <c r="F12" s="141" t="s">
        <v>8</v>
      </c>
      <c r="G12" s="209"/>
      <c r="H12" s="209"/>
      <c r="I12" s="209"/>
      <c r="J12" s="209"/>
      <c r="K12" s="141" t="s">
        <v>7</v>
      </c>
      <c r="L12" s="141" t="s">
        <v>8</v>
      </c>
      <c r="M12" s="141" t="s">
        <v>7</v>
      </c>
      <c r="N12" s="209"/>
      <c r="O12" s="209"/>
      <c r="P12" s="209"/>
      <c r="Q12" s="165" t="s">
        <v>7</v>
      </c>
      <c r="R12" s="141" t="s">
        <v>8</v>
      </c>
      <c r="S12" s="165" t="s">
        <v>7</v>
      </c>
      <c r="T12" s="209"/>
      <c r="U12" s="209"/>
      <c r="V12" s="209"/>
      <c r="W12" s="141" t="s">
        <v>7</v>
      </c>
      <c r="X12" s="141" t="s">
        <v>8</v>
      </c>
      <c r="Y12" s="141" t="s">
        <v>7</v>
      </c>
      <c r="Z12" s="209"/>
      <c r="AA12" s="209"/>
      <c r="AB12" s="209"/>
      <c r="AC12" s="141" t="s">
        <v>7</v>
      </c>
      <c r="AD12" s="141" t="s">
        <v>8</v>
      </c>
      <c r="AE12" s="141" t="s">
        <v>7</v>
      </c>
      <c r="AF12" s="209"/>
      <c r="AG12" s="209"/>
      <c r="AH12" s="210"/>
      <c r="AI12" s="141" t="s">
        <v>7</v>
      </c>
      <c r="AJ12" s="141" t="s">
        <v>8</v>
      </c>
      <c r="AK12" s="141" t="s">
        <v>7</v>
      </c>
      <c r="AL12" s="209"/>
      <c r="AM12" s="209"/>
      <c r="AN12" s="209"/>
      <c r="AO12" s="165" t="s">
        <v>7</v>
      </c>
      <c r="AP12" s="141" t="s">
        <v>8</v>
      </c>
      <c r="AQ12" s="141" t="s">
        <v>7</v>
      </c>
      <c r="AR12" s="209"/>
      <c r="AS12" s="209"/>
      <c r="AT12" s="209"/>
      <c r="AU12" s="141" t="s">
        <v>7</v>
      </c>
      <c r="AV12" s="141" t="s">
        <v>8</v>
      </c>
      <c r="AW12" s="141" t="s">
        <v>7</v>
      </c>
      <c r="AX12" s="209"/>
      <c r="AY12" s="209"/>
      <c r="AZ12" s="213"/>
    </row>
    <row r="13" spans="1:53" s="6" customFormat="1" ht="21.6" customHeight="1">
      <c r="A13" s="109"/>
      <c r="B13" s="140" t="s">
        <v>27</v>
      </c>
      <c r="C13" s="110">
        <f t="shared" ref="C13:AH13" si="0">+C14+C71+C97</f>
        <v>64484</v>
      </c>
      <c r="D13" s="110">
        <f t="shared" si="0"/>
        <v>38522</v>
      </c>
      <c r="E13" s="110">
        <f t="shared" si="0"/>
        <v>38522</v>
      </c>
      <c r="F13" s="110">
        <f t="shared" si="0"/>
        <v>0</v>
      </c>
      <c r="G13" s="110">
        <f t="shared" si="0"/>
        <v>0</v>
      </c>
      <c r="H13" s="110">
        <f>+H14+H71+H97</f>
        <v>22557</v>
      </c>
      <c r="I13" s="110">
        <f t="shared" si="0"/>
        <v>5452</v>
      </c>
      <c r="J13" s="110">
        <f t="shared" si="0"/>
        <v>36200</v>
      </c>
      <c r="K13" s="110">
        <f t="shared" si="0"/>
        <v>17502</v>
      </c>
      <c r="L13" s="110">
        <f t="shared" si="0"/>
        <v>0</v>
      </c>
      <c r="M13" s="110">
        <f t="shared" si="0"/>
        <v>15221</v>
      </c>
      <c r="N13" s="110">
        <f t="shared" si="0"/>
        <v>0</v>
      </c>
      <c r="O13" s="110">
        <f t="shared" si="0"/>
        <v>3477</v>
      </c>
      <c r="P13" s="110">
        <f t="shared" si="0"/>
        <v>23967.65</v>
      </c>
      <c r="Q13" s="166">
        <f t="shared" si="0"/>
        <v>16752</v>
      </c>
      <c r="R13" s="110">
        <f t="shared" si="0"/>
        <v>0</v>
      </c>
      <c r="S13" s="166">
        <f t="shared" si="0"/>
        <v>5459.9</v>
      </c>
      <c r="T13" s="110">
        <f t="shared" si="0"/>
        <v>0</v>
      </c>
      <c r="U13" s="110">
        <f t="shared" si="0"/>
        <v>3455.75</v>
      </c>
      <c r="V13" s="110">
        <f t="shared" si="0"/>
        <v>3660.4264560000001</v>
      </c>
      <c r="W13" s="110">
        <f t="shared" si="0"/>
        <v>745</v>
      </c>
      <c r="X13" s="110">
        <f t="shared" si="0"/>
        <v>0</v>
      </c>
      <c r="Y13" s="110">
        <f t="shared" si="0"/>
        <v>2915.4264560000001</v>
      </c>
      <c r="Z13" s="110">
        <f t="shared" si="0"/>
        <v>0</v>
      </c>
      <c r="AA13" s="110">
        <f t="shared" si="0"/>
        <v>0</v>
      </c>
      <c r="AB13" s="110">
        <f t="shared" si="0"/>
        <v>0</v>
      </c>
      <c r="AC13" s="110">
        <f t="shared" si="0"/>
        <v>0</v>
      </c>
      <c r="AD13" s="110">
        <f t="shared" si="0"/>
        <v>0</v>
      </c>
      <c r="AE13" s="110">
        <f t="shared" si="0"/>
        <v>0</v>
      </c>
      <c r="AF13" s="110">
        <f t="shared" si="0"/>
        <v>0</v>
      </c>
      <c r="AG13" s="110">
        <f t="shared" si="0"/>
        <v>0</v>
      </c>
      <c r="AH13" s="166">
        <f t="shared" si="0"/>
        <v>19605</v>
      </c>
      <c r="AI13" s="110">
        <f t="shared" ref="AI13:AY13" si="1">+AI14+AI71+AI97</f>
        <v>10294</v>
      </c>
      <c r="AJ13" s="110">
        <f t="shared" si="1"/>
        <v>0</v>
      </c>
      <c r="AK13" s="110">
        <f t="shared" si="1"/>
        <v>7336</v>
      </c>
      <c r="AL13" s="110">
        <f t="shared" si="1"/>
        <v>0</v>
      </c>
      <c r="AM13" s="110">
        <f t="shared" si="1"/>
        <v>1975</v>
      </c>
      <c r="AN13" s="110">
        <f t="shared" si="1"/>
        <v>4970</v>
      </c>
      <c r="AO13" s="166">
        <f t="shared" si="1"/>
        <v>4970</v>
      </c>
      <c r="AP13" s="110">
        <f t="shared" si="1"/>
        <v>0</v>
      </c>
      <c r="AQ13" s="110">
        <f t="shared" si="1"/>
        <v>0</v>
      </c>
      <c r="AR13" s="110">
        <f t="shared" si="1"/>
        <v>0</v>
      </c>
      <c r="AS13" s="110">
        <f t="shared" si="1"/>
        <v>782</v>
      </c>
      <c r="AT13" s="110">
        <f t="shared" si="1"/>
        <v>25738</v>
      </c>
      <c r="AU13" s="110">
        <f t="shared" si="1"/>
        <v>10088</v>
      </c>
      <c r="AV13" s="110">
        <f t="shared" si="1"/>
        <v>0</v>
      </c>
      <c r="AW13" s="110">
        <f t="shared" si="1"/>
        <v>15630</v>
      </c>
      <c r="AX13" s="110">
        <f t="shared" si="1"/>
        <v>20</v>
      </c>
      <c r="AY13" s="110">
        <f t="shared" si="1"/>
        <v>0</v>
      </c>
      <c r="AZ13" s="179">
        <f>+M13-S13+Y13+AK13-AQ13</f>
        <v>20012.526456</v>
      </c>
      <c r="BA13" s="180"/>
    </row>
    <row r="14" spans="1:53" s="178" customFormat="1" ht="48" customHeight="1">
      <c r="A14" s="175" t="s">
        <v>25</v>
      </c>
      <c r="B14" s="176" t="s">
        <v>53</v>
      </c>
      <c r="C14" s="177">
        <f>+C15+C21+C24+C32+C38+C48+C54+C55+C57+C62</f>
        <v>38811</v>
      </c>
      <c r="D14" s="177">
        <f t="shared" ref="D14:AY14" si="2">+D15+D21+D24+D32+D38+D48+D54+D55+D57+D62</f>
        <v>26166</v>
      </c>
      <c r="E14" s="177">
        <f t="shared" si="2"/>
        <v>26166</v>
      </c>
      <c r="F14" s="177">
        <f t="shared" si="2"/>
        <v>0</v>
      </c>
      <c r="G14" s="177">
        <f t="shared" si="2"/>
        <v>0</v>
      </c>
      <c r="H14" s="177">
        <f>+H15+H21+H24+H32+H38+H48+H54+H55+H57+H62</f>
        <v>12645</v>
      </c>
      <c r="I14" s="177">
        <f t="shared" si="2"/>
        <v>2532</v>
      </c>
      <c r="J14" s="177">
        <f t="shared" si="2"/>
        <v>21446</v>
      </c>
      <c r="K14" s="177">
        <f t="shared" si="2"/>
        <v>11774</v>
      </c>
      <c r="L14" s="177">
        <f t="shared" si="2"/>
        <v>0</v>
      </c>
      <c r="M14" s="177">
        <f t="shared" si="2"/>
        <v>8895</v>
      </c>
      <c r="N14" s="177">
        <f t="shared" si="2"/>
        <v>0</v>
      </c>
      <c r="O14" s="177">
        <f t="shared" si="2"/>
        <v>777</v>
      </c>
      <c r="P14" s="177">
        <f t="shared" si="2"/>
        <v>15131.75</v>
      </c>
      <c r="Q14" s="167">
        <f t="shared" si="2"/>
        <v>11483</v>
      </c>
      <c r="R14" s="177">
        <f t="shared" si="2"/>
        <v>0</v>
      </c>
      <c r="S14" s="167">
        <f t="shared" si="2"/>
        <v>2873</v>
      </c>
      <c r="T14" s="177">
        <f t="shared" si="2"/>
        <v>0</v>
      </c>
      <c r="U14" s="177">
        <f t="shared" si="2"/>
        <v>775.75</v>
      </c>
      <c r="V14" s="177">
        <f t="shared" si="2"/>
        <v>988.42645600000003</v>
      </c>
      <c r="W14" s="177">
        <f t="shared" si="2"/>
        <v>286</v>
      </c>
      <c r="X14" s="177">
        <f t="shared" si="2"/>
        <v>0</v>
      </c>
      <c r="Y14" s="177">
        <f t="shared" si="2"/>
        <v>702.42645600000003</v>
      </c>
      <c r="Z14" s="177">
        <f t="shared" si="2"/>
        <v>0</v>
      </c>
      <c r="AA14" s="177">
        <f t="shared" si="2"/>
        <v>0</v>
      </c>
      <c r="AB14" s="177">
        <f t="shared" si="2"/>
        <v>0</v>
      </c>
      <c r="AC14" s="177">
        <f t="shared" si="2"/>
        <v>0</v>
      </c>
      <c r="AD14" s="177">
        <f t="shared" si="2"/>
        <v>0</v>
      </c>
      <c r="AE14" s="177">
        <f t="shared" si="2"/>
        <v>0</v>
      </c>
      <c r="AF14" s="177">
        <f t="shared" si="2"/>
        <v>0</v>
      </c>
      <c r="AG14" s="177">
        <f t="shared" si="2"/>
        <v>0</v>
      </c>
      <c r="AH14" s="177">
        <f t="shared" si="2"/>
        <v>12483</v>
      </c>
      <c r="AI14" s="177">
        <f t="shared" si="2"/>
        <v>6978</v>
      </c>
      <c r="AJ14" s="177">
        <f t="shared" si="2"/>
        <v>0</v>
      </c>
      <c r="AK14" s="177">
        <f t="shared" si="2"/>
        <v>3750</v>
      </c>
      <c r="AL14" s="177">
        <f t="shared" si="2"/>
        <v>0</v>
      </c>
      <c r="AM14" s="177">
        <f t="shared" si="2"/>
        <v>1755</v>
      </c>
      <c r="AN14" s="177">
        <f t="shared" si="2"/>
        <v>3103</v>
      </c>
      <c r="AO14" s="167">
        <f t="shared" si="2"/>
        <v>3103</v>
      </c>
      <c r="AP14" s="177">
        <f t="shared" si="2"/>
        <v>0</v>
      </c>
      <c r="AQ14" s="177">
        <f t="shared" si="2"/>
        <v>0</v>
      </c>
      <c r="AR14" s="177">
        <f t="shared" si="2"/>
        <v>0</v>
      </c>
      <c r="AS14" s="177">
        <f t="shared" si="2"/>
        <v>782</v>
      </c>
      <c r="AT14" s="177">
        <f t="shared" si="2"/>
        <v>12100</v>
      </c>
      <c r="AU14" s="177">
        <f t="shared" si="2"/>
        <v>6950</v>
      </c>
      <c r="AV14" s="177">
        <f t="shared" si="2"/>
        <v>0</v>
      </c>
      <c r="AW14" s="177">
        <f t="shared" si="2"/>
        <v>5130</v>
      </c>
      <c r="AX14" s="177">
        <f t="shared" si="2"/>
        <v>20</v>
      </c>
      <c r="AY14" s="177">
        <f t="shared" si="2"/>
        <v>0</v>
      </c>
      <c r="AZ14" s="179">
        <f t="shared" ref="AZ14:AZ77" si="3">+M14-S14+Y14+AK14-AQ14</f>
        <v>10474.426456000001</v>
      </c>
    </row>
    <row r="15" spans="1:53" s="24" customFormat="1" ht="39" customHeight="1">
      <c r="A15" s="111" t="s">
        <v>14</v>
      </c>
      <c r="B15" s="112" t="s">
        <v>54</v>
      </c>
      <c r="C15" s="113">
        <f>+C17+C20</f>
        <v>3235</v>
      </c>
      <c r="D15" s="113">
        <f t="shared" ref="D15:AY15" si="4">+D17+D20</f>
        <v>3215</v>
      </c>
      <c r="E15" s="113">
        <f t="shared" si="4"/>
        <v>3215</v>
      </c>
      <c r="F15" s="113">
        <f t="shared" si="4"/>
        <v>0</v>
      </c>
      <c r="G15" s="113">
        <f t="shared" si="4"/>
        <v>0</v>
      </c>
      <c r="H15" s="113">
        <f t="shared" si="4"/>
        <v>20</v>
      </c>
      <c r="I15" s="113">
        <f t="shared" si="4"/>
        <v>0</v>
      </c>
      <c r="J15" s="113">
        <f t="shared" si="4"/>
        <v>1996</v>
      </c>
      <c r="K15" s="113">
        <f t="shared" si="4"/>
        <v>1976</v>
      </c>
      <c r="L15" s="113">
        <f t="shared" si="4"/>
        <v>0</v>
      </c>
      <c r="M15" s="113">
        <f t="shared" si="4"/>
        <v>20</v>
      </c>
      <c r="N15" s="113">
        <f t="shared" si="4"/>
        <v>0</v>
      </c>
      <c r="O15" s="113">
        <f t="shared" si="4"/>
        <v>0</v>
      </c>
      <c r="P15" s="113">
        <f t="shared" si="4"/>
        <v>1996</v>
      </c>
      <c r="Q15" s="161">
        <f t="shared" si="4"/>
        <v>1976</v>
      </c>
      <c r="R15" s="113">
        <f t="shared" si="4"/>
        <v>0</v>
      </c>
      <c r="S15" s="161">
        <f t="shared" si="4"/>
        <v>20</v>
      </c>
      <c r="T15" s="113">
        <f t="shared" si="4"/>
        <v>0</v>
      </c>
      <c r="U15" s="113">
        <f t="shared" si="4"/>
        <v>0</v>
      </c>
      <c r="V15" s="113">
        <f t="shared" si="4"/>
        <v>0</v>
      </c>
      <c r="W15" s="113">
        <f t="shared" si="4"/>
        <v>0</v>
      </c>
      <c r="X15" s="113">
        <f t="shared" si="4"/>
        <v>0</v>
      </c>
      <c r="Y15" s="113">
        <f t="shared" si="4"/>
        <v>0</v>
      </c>
      <c r="Z15" s="113">
        <f t="shared" si="4"/>
        <v>0</v>
      </c>
      <c r="AA15" s="113">
        <f t="shared" si="4"/>
        <v>0</v>
      </c>
      <c r="AB15" s="113">
        <f t="shared" si="4"/>
        <v>0</v>
      </c>
      <c r="AC15" s="113">
        <f t="shared" si="4"/>
        <v>0</v>
      </c>
      <c r="AD15" s="113">
        <f t="shared" si="4"/>
        <v>0</v>
      </c>
      <c r="AE15" s="113">
        <f t="shared" si="4"/>
        <v>0</v>
      </c>
      <c r="AF15" s="113">
        <f t="shared" si="4"/>
        <v>0</v>
      </c>
      <c r="AG15" s="113">
        <f t="shared" si="4"/>
        <v>0</v>
      </c>
      <c r="AH15" s="161">
        <f t="shared" si="4"/>
        <v>454</v>
      </c>
      <c r="AI15" s="113">
        <f t="shared" si="4"/>
        <v>454</v>
      </c>
      <c r="AJ15" s="113">
        <f t="shared" si="4"/>
        <v>0</v>
      </c>
      <c r="AK15" s="113">
        <f t="shared" si="4"/>
        <v>0</v>
      </c>
      <c r="AL15" s="113">
        <f t="shared" si="4"/>
        <v>0</v>
      </c>
      <c r="AM15" s="113">
        <f t="shared" si="4"/>
        <v>0</v>
      </c>
      <c r="AN15" s="113">
        <f t="shared" si="4"/>
        <v>296</v>
      </c>
      <c r="AO15" s="161">
        <f t="shared" si="4"/>
        <v>296</v>
      </c>
      <c r="AP15" s="113">
        <f t="shared" si="4"/>
        <v>0</v>
      </c>
      <c r="AQ15" s="113">
        <f t="shared" si="4"/>
        <v>0</v>
      </c>
      <c r="AR15" s="113">
        <f t="shared" si="4"/>
        <v>0</v>
      </c>
      <c r="AS15" s="113">
        <f t="shared" si="4"/>
        <v>0</v>
      </c>
      <c r="AT15" s="113">
        <f t="shared" si="4"/>
        <v>343</v>
      </c>
      <c r="AU15" s="113">
        <f t="shared" si="4"/>
        <v>323</v>
      </c>
      <c r="AV15" s="113">
        <f t="shared" si="4"/>
        <v>0</v>
      </c>
      <c r="AW15" s="113">
        <f t="shared" si="4"/>
        <v>0</v>
      </c>
      <c r="AX15" s="113">
        <f t="shared" si="4"/>
        <v>20</v>
      </c>
      <c r="AY15" s="113">
        <f t="shared" si="4"/>
        <v>0</v>
      </c>
      <c r="AZ15" s="179">
        <f t="shared" si="3"/>
        <v>0</v>
      </c>
    </row>
    <row r="16" spans="1:53" ht="22.5" customHeight="1">
      <c r="A16" s="114">
        <v>2</v>
      </c>
      <c r="B16" s="115" t="s">
        <v>55</v>
      </c>
      <c r="C16" s="116"/>
      <c r="D16" s="116"/>
      <c r="E16" s="116"/>
      <c r="F16" s="116"/>
      <c r="G16" s="116"/>
      <c r="H16" s="116"/>
      <c r="I16" s="116"/>
      <c r="J16" s="116"/>
      <c r="K16" s="116"/>
      <c r="L16" s="116"/>
      <c r="M16" s="116"/>
      <c r="N16" s="116"/>
      <c r="O16" s="116"/>
      <c r="P16" s="116"/>
      <c r="Q16" s="168"/>
      <c r="R16" s="116"/>
      <c r="S16" s="168"/>
      <c r="T16" s="116"/>
      <c r="U16" s="116"/>
      <c r="V16" s="116"/>
      <c r="W16" s="116"/>
      <c r="X16" s="116"/>
      <c r="Y16" s="116"/>
      <c r="Z16" s="116"/>
      <c r="AA16" s="116"/>
      <c r="AB16" s="116"/>
      <c r="AC16" s="116"/>
      <c r="AD16" s="116"/>
      <c r="AE16" s="116"/>
      <c r="AF16" s="116"/>
      <c r="AG16" s="116"/>
      <c r="AH16" s="168"/>
      <c r="AI16" s="116"/>
      <c r="AJ16" s="116"/>
      <c r="AK16" s="116"/>
      <c r="AL16" s="116"/>
      <c r="AM16" s="116"/>
      <c r="AN16" s="116"/>
      <c r="AO16" s="168"/>
      <c r="AP16" s="116"/>
      <c r="AQ16" s="116"/>
      <c r="AR16" s="116"/>
      <c r="AS16" s="116"/>
      <c r="AT16" s="116"/>
      <c r="AU16" s="116"/>
      <c r="AV16" s="116"/>
      <c r="AW16" s="116"/>
      <c r="AX16" s="116"/>
      <c r="AY16" s="116"/>
      <c r="AZ16" s="179">
        <f t="shared" si="3"/>
        <v>0</v>
      </c>
    </row>
    <row r="17" spans="1:52" s="25" customFormat="1" ht="24.75" customHeight="1">
      <c r="A17" s="119" t="s">
        <v>190</v>
      </c>
      <c r="B17" s="120" t="s">
        <v>64</v>
      </c>
      <c r="C17" s="148">
        <f>+D17+G17+H17</f>
        <v>300</v>
      </c>
      <c r="D17" s="148">
        <f>+E17+F17</f>
        <v>280</v>
      </c>
      <c r="E17" s="148">
        <v>280</v>
      </c>
      <c r="F17" s="148"/>
      <c r="G17" s="148"/>
      <c r="H17" s="148">
        <f>+M17+AK17</f>
        <v>20</v>
      </c>
      <c r="I17" s="148"/>
      <c r="J17" s="148">
        <f>+M17</f>
        <v>20</v>
      </c>
      <c r="K17" s="148"/>
      <c r="L17" s="148"/>
      <c r="M17" s="148">
        <v>20</v>
      </c>
      <c r="N17" s="148"/>
      <c r="O17" s="148"/>
      <c r="P17" s="148">
        <f>+S17</f>
        <v>20</v>
      </c>
      <c r="Q17" s="169"/>
      <c r="R17" s="148"/>
      <c r="S17" s="169">
        <v>20</v>
      </c>
      <c r="T17" s="148"/>
      <c r="U17" s="148"/>
      <c r="V17" s="148"/>
      <c r="W17" s="148"/>
      <c r="X17" s="148"/>
      <c r="Y17" s="148"/>
      <c r="Z17" s="148"/>
      <c r="AA17" s="148"/>
      <c r="AB17" s="148"/>
      <c r="AC17" s="148"/>
      <c r="AD17" s="148"/>
      <c r="AE17" s="148"/>
      <c r="AF17" s="148"/>
      <c r="AG17" s="148"/>
      <c r="AH17" s="169">
        <f>+AI17+AJ17+AK17+AL17+AM17</f>
        <v>80</v>
      </c>
      <c r="AI17" s="148">
        <v>80</v>
      </c>
      <c r="AJ17" s="148"/>
      <c r="AK17" s="148"/>
      <c r="AL17" s="148"/>
      <c r="AM17" s="148"/>
      <c r="AN17" s="148"/>
      <c r="AO17" s="169"/>
      <c r="AP17" s="148"/>
      <c r="AQ17" s="148"/>
      <c r="AR17" s="148"/>
      <c r="AS17" s="148"/>
      <c r="AT17" s="148">
        <f>+AU17+AV17+AW17+AX17+AY17</f>
        <v>220</v>
      </c>
      <c r="AU17" s="148">
        <v>200</v>
      </c>
      <c r="AV17" s="148"/>
      <c r="AW17" s="148"/>
      <c r="AX17" s="148">
        <v>20</v>
      </c>
      <c r="AY17" s="148"/>
      <c r="AZ17" s="179">
        <f t="shared" si="3"/>
        <v>0</v>
      </c>
    </row>
    <row r="18" spans="1:52" s="5" customFormat="1" ht="39" hidden="1" customHeight="1">
      <c r="A18" s="114">
        <v>3</v>
      </c>
      <c r="B18" s="115" t="s">
        <v>56</v>
      </c>
      <c r="C18" s="117"/>
      <c r="D18" s="117"/>
      <c r="E18" s="117"/>
      <c r="F18" s="117"/>
      <c r="G18" s="117"/>
      <c r="H18" s="117"/>
      <c r="I18" s="117"/>
      <c r="J18" s="117"/>
      <c r="K18" s="117"/>
      <c r="L18" s="117"/>
      <c r="M18" s="117"/>
      <c r="N18" s="117"/>
      <c r="O18" s="117"/>
      <c r="P18" s="117"/>
      <c r="Q18" s="170"/>
      <c r="R18" s="117"/>
      <c r="S18" s="170"/>
      <c r="T18" s="117"/>
      <c r="U18" s="117"/>
      <c r="V18" s="117"/>
      <c r="W18" s="117"/>
      <c r="X18" s="117"/>
      <c r="Y18" s="117"/>
      <c r="Z18" s="117"/>
      <c r="AA18" s="117"/>
      <c r="AB18" s="117"/>
      <c r="AC18" s="117"/>
      <c r="AD18" s="117"/>
      <c r="AE18" s="117"/>
      <c r="AF18" s="117"/>
      <c r="AG18" s="117"/>
      <c r="AH18" s="170"/>
      <c r="AI18" s="117"/>
      <c r="AJ18" s="117"/>
      <c r="AK18" s="117"/>
      <c r="AL18" s="117"/>
      <c r="AM18" s="117"/>
      <c r="AN18" s="117"/>
      <c r="AO18" s="170"/>
      <c r="AP18" s="117"/>
      <c r="AQ18" s="117"/>
      <c r="AR18" s="117"/>
      <c r="AS18" s="117"/>
      <c r="AT18" s="117"/>
      <c r="AU18" s="117"/>
      <c r="AV18" s="117"/>
      <c r="AW18" s="117"/>
      <c r="AX18" s="117"/>
      <c r="AY18" s="117"/>
      <c r="AZ18" s="179">
        <f t="shared" si="3"/>
        <v>0</v>
      </c>
    </row>
    <row r="19" spans="1:52" s="24" customFormat="1" ht="24" customHeight="1">
      <c r="A19" s="114">
        <v>4</v>
      </c>
      <c r="B19" s="115" t="s">
        <v>57</v>
      </c>
      <c r="C19" s="118"/>
      <c r="D19" s="118"/>
      <c r="E19" s="118"/>
      <c r="F19" s="118"/>
      <c r="G19" s="118"/>
      <c r="H19" s="118"/>
      <c r="I19" s="118"/>
      <c r="J19" s="118"/>
      <c r="K19" s="118"/>
      <c r="L19" s="118"/>
      <c r="M19" s="118"/>
      <c r="N19" s="118"/>
      <c r="O19" s="118"/>
      <c r="P19" s="118"/>
      <c r="Q19" s="171"/>
      <c r="R19" s="118"/>
      <c r="S19" s="171"/>
      <c r="T19" s="118"/>
      <c r="U19" s="118"/>
      <c r="V19" s="118"/>
      <c r="W19" s="118"/>
      <c r="X19" s="118"/>
      <c r="Y19" s="118"/>
      <c r="Z19" s="118"/>
      <c r="AA19" s="118"/>
      <c r="AB19" s="118"/>
      <c r="AC19" s="118"/>
      <c r="AD19" s="118"/>
      <c r="AE19" s="118"/>
      <c r="AF19" s="118"/>
      <c r="AG19" s="118"/>
      <c r="AH19" s="171"/>
      <c r="AI19" s="118"/>
      <c r="AJ19" s="118"/>
      <c r="AK19" s="118"/>
      <c r="AL19" s="118"/>
      <c r="AM19" s="118"/>
      <c r="AN19" s="118"/>
      <c r="AO19" s="171"/>
      <c r="AP19" s="118"/>
      <c r="AQ19" s="118"/>
      <c r="AR19" s="118"/>
      <c r="AS19" s="118"/>
      <c r="AT19" s="118"/>
      <c r="AU19" s="118"/>
      <c r="AV19" s="118"/>
      <c r="AW19" s="118"/>
      <c r="AX19" s="118"/>
      <c r="AY19" s="118"/>
      <c r="AZ19" s="179">
        <f t="shared" si="3"/>
        <v>0</v>
      </c>
    </row>
    <row r="20" spans="1:52" s="26" customFormat="1" ht="33" customHeight="1">
      <c r="A20" s="119" t="s">
        <v>190</v>
      </c>
      <c r="B20" s="120" t="s">
        <v>191</v>
      </c>
      <c r="C20" s="121">
        <f>+D20</f>
        <v>2935</v>
      </c>
      <c r="D20" s="121">
        <f>+E20+F20</f>
        <v>2935</v>
      </c>
      <c r="E20" s="121">
        <v>2935</v>
      </c>
      <c r="F20" s="121"/>
      <c r="G20" s="121"/>
      <c r="H20" s="121"/>
      <c r="I20" s="121"/>
      <c r="J20" s="121">
        <f>+K20+N20</f>
        <v>1976</v>
      </c>
      <c r="K20" s="121">
        <f>927+1049</f>
        <v>1976</v>
      </c>
      <c r="L20" s="121"/>
      <c r="M20" s="121"/>
      <c r="N20" s="121"/>
      <c r="O20" s="121"/>
      <c r="P20" s="121">
        <v>1976</v>
      </c>
      <c r="Q20" s="172">
        <v>1976</v>
      </c>
      <c r="R20" s="121"/>
      <c r="S20" s="172"/>
      <c r="T20" s="121"/>
      <c r="U20" s="121"/>
      <c r="V20" s="121"/>
      <c r="W20" s="121"/>
      <c r="X20" s="121"/>
      <c r="Y20" s="121"/>
      <c r="Z20" s="121"/>
      <c r="AA20" s="121"/>
      <c r="AB20" s="121"/>
      <c r="AC20" s="121"/>
      <c r="AD20" s="121"/>
      <c r="AE20" s="121"/>
      <c r="AF20" s="121"/>
      <c r="AG20" s="121"/>
      <c r="AH20" s="172">
        <f>+AI20</f>
        <v>374</v>
      </c>
      <c r="AI20" s="121">
        <v>374</v>
      </c>
      <c r="AJ20" s="121"/>
      <c r="AK20" s="121"/>
      <c r="AL20" s="121"/>
      <c r="AM20" s="121"/>
      <c r="AN20" s="121">
        <f>+AO20</f>
        <v>296</v>
      </c>
      <c r="AO20" s="172">
        <v>296</v>
      </c>
      <c r="AP20" s="121"/>
      <c r="AQ20" s="121"/>
      <c r="AR20" s="121"/>
      <c r="AS20" s="121"/>
      <c r="AT20" s="121">
        <f>+AU20</f>
        <v>123</v>
      </c>
      <c r="AU20" s="121">
        <v>123</v>
      </c>
      <c r="AV20" s="121"/>
      <c r="AW20" s="121"/>
      <c r="AX20" s="121"/>
      <c r="AY20" s="121"/>
      <c r="AZ20" s="179">
        <f t="shared" si="3"/>
        <v>0</v>
      </c>
    </row>
    <row r="21" spans="1:52" s="23" customFormat="1" ht="33" customHeight="1">
      <c r="A21" s="122" t="s">
        <v>15</v>
      </c>
      <c r="B21" s="123" t="s">
        <v>58</v>
      </c>
      <c r="C21" s="113">
        <f>+C22+C23</f>
        <v>8137</v>
      </c>
      <c r="D21" s="113">
        <f t="shared" ref="D21:AY21" si="5">+D22+D23</f>
        <v>8118</v>
      </c>
      <c r="E21" s="113">
        <f t="shared" si="5"/>
        <v>8118</v>
      </c>
      <c r="F21" s="113">
        <f t="shared" si="5"/>
        <v>0</v>
      </c>
      <c r="G21" s="113">
        <f t="shared" si="5"/>
        <v>0</v>
      </c>
      <c r="H21" s="113">
        <f t="shared" si="5"/>
        <v>19</v>
      </c>
      <c r="I21" s="113">
        <f t="shared" si="5"/>
        <v>0</v>
      </c>
      <c r="J21" s="113">
        <f t="shared" si="5"/>
        <v>3478</v>
      </c>
      <c r="K21" s="113">
        <f t="shared" si="5"/>
        <v>3478</v>
      </c>
      <c r="L21" s="113">
        <f t="shared" si="5"/>
        <v>0</v>
      </c>
      <c r="M21" s="113">
        <f t="shared" si="5"/>
        <v>0</v>
      </c>
      <c r="N21" s="113">
        <f t="shared" si="5"/>
        <v>0</v>
      </c>
      <c r="O21" s="113">
        <f t="shared" si="5"/>
        <v>0</v>
      </c>
      <c r="P21" s="113">
        <f t="shared" si="5"/>
        <v>3478</v>
      </c>
      <c r="Q21" s="161">
        <f t="shared" si="5"/>
        <v>3478</v>
      </c>
      <c r="R21" s="113">
        <f t="shared" si="5"/>
        <v>0</v>
      </c>
      <c r="S21" s="161">
        <f t="shared" si="5"/>
        <v>0</v>
      </c>
      <c r="T21" s="113">
        <f t="shared" si="5"/>
        <v>0</v>
      </c>
      <c r="U21" s="113">
        <f t="shared" si="5"/>
        <v>0</v>
      </c>
      <c r="V21" s="113">
        <f t="shared" si="5"/>
        <v>0</v>
      </c>
      <c r="W21" s="113">
        <f t="shared" si="5"/>
        <v>0</v>
      </c>
      <c r="X21" s="113">
        <f t="shared" si="5"/>
        <v>0</v>
      </c>
      <c r="Y21" s="113">
        <f t="shared" si="5"/>
        <v>0</v>
      </c>
      <c r="Z21" s="113">
        <f t="shared" si="5"/>
        <v>0</v>
      </c>
      <c r="AA21" s="113">
        <f t="shared" si="5"/>
        <v>0</v>
      </c>
      <c r="AB21" s="113">
        <f t="shared" si="5"/>
        <v>0</v>
      </c>
      <c r="AC21" s="113">
        <f t="shared" si="5"/>
        <v>0</v>
      </c>
      <c r="AD21" s="113">
        <f t="shared" si="5"/>
        <v>0</v>
      </c>
      <c r="AE21" s="113">
        <f t="shared" si="5"/>
        <v>0</v>
      </c>
      <c r="AF21" s="113">
        <f t="shared" si="5"/>
        <v>0</v>
      </c>
      <c r="AG21" s="113">
        <f t="shared" si="5"/>
        <v>0</v>
      </c>
      <c r="AH21" s="161">
        <f t="shared" si="5"/>
        <v>2224</v>
      </c>
      <c r="AI21" s="113">
        <f t="shared" si="5"/>
        <v>2205</v>
      </c>
      <c r="AJ21" s="113">
        <f t="shared" si="5"/>
        <v>0</v>
      </c>
      <c r="AK21" s="113">
        <f t="shared" si="5"/>
        <v>19</v>
      </c>
      <c r="AL21" s="113">
        <f t="shared" si="5"/>
        <v>0</v>
      </c>
      <c r="AM21" s="113">
        <f t="shared" si="5"/>
        <v>0</v>
      </c>
      <c r="AN21" s="113">
        <f t="shared" si="5"/>
        <v>1833</v>
      </c>
      <c r="AO21" s="161">
        <f t="shared" si="5"/>
        <v>1833</v>
      </c>
      <c r="AP21" s="113">
        <f t="shared" si="5"/>
        <v>0</v>
      </c>
      <c r="AQ21" s="113">
        <f t="shared" si="5"/>
        <v>0</v>
      </c>
      <c r="AR21" s="113">
        <f t="shared" si="5"/>
        <v>0</v>
      </c>
      <c r="AS21" s="113">
        <f t="shared" si="5"/>
        <v>0</v>
      </c>
      <c r="AT21" s="113">
        <f t="shared" si="5"/>
        <v>2435</v>
      </c>
      <c r="AU21" s="113">
        <f t="shared" si="5"/>
        <v>2435</v>
      </c>
      <c r="AV21" s="113">
        <f t="shared" si="5"/>
        <v>0</v>
      </c>
      <c r="AW21" s="113">
        <f t="shared" si="5"/>
        <v>0</v>
      </c>
      <c r="AX21" s="113">
        <f t="shared" si="5"/>
        <v>0</v>
      </c>
      <c r="AY21" s="113">
        <f t="shared" si="5"/>
        <v>0</v>
      </c>
      <c r="AZ21" s="179">
        <f t="shared" si="3"/>
        <v>19</v>
      </c>
    </row>
    <row r="22" spans="1:52" s="25" customFormat="1" ht="33" customHeight="1">
      <c r="A22" s="119" t="s">
        <v>190</v>
      </c>
      <c r="B22" s="120" t="s">
        <v>192</v>
      </c>
      <c r="C22" s="121">
        <f>+D22+G22</f>
        <v>8118</v>
      </c>
      <c r="D22" s="121">
        <f>+E22</f>
        <v>8118</v>
      </c>
      <c r="E22" s="121">
        <v>8118</v>
      </c>
      <c r="F22" s="121"/>
      <c r="G22" s="121"/>
      <c r="H22" s="121"/>
      <c r="I22" s="121"/>
      <c r="J22" s="121">
        <f>1959+1519</f>
        <v>3478</v>
      </c>
      <c r="K22" s="121">
        <f>1959+1519</f>
        <v>3478</v>
      </c>
      <c r="L22" s="121"/>
      <c r="M22" s="121"/>
      <c r="N22" s="121"/>
      <c r="O22" s="121"/>
      <c r="P22" s="121">
        <f>+Q22</f>
        <v>3478</v>
      </c>
      <c r="Q22" s="172">
        <f>1959+1519</f>
        <v>3478</v>
      </c>
      <c r="R22" s="121"/>
      <c r="S22" s="172"/>
      <c r="T22" s="121"/>
      <c r="U22" s="121"/>
      <c r="V22" s="121"/>
      <c r="W22" s="121"/>
      <c r="X22" s="121"/>
      <c r="Y22" s="121"/>
      <c r="Z22" s="121"/>
      <c r="AA22" s="121"/>
      <c r="AB22" s="121"/>
      <c r="AC22" s="121"/>
      <c r="AD22" s="121"/>
      <c r="AE22" s="121"/>
      <c r="AF22" s="121"/>
      <c r="AG22" s="121"/>
      <c r="AH22" s="172">
        <f>+AI22+AL22</f>
        <v>2205</v>
      </c>
      <c r="AI22" s="121">
        <v>2205</v>
      </c>
      <c r="AJ22" s="121"/>
      <c r="AK22" s="121"/>
      <c r="AL22" s="121"/>
      <c r="AM22" s="121"/>
      <c r="AN22" s="121">
        <f>+AO22</f>
        <v>1833</v>
      </c>
      <c r="AO22" s="172">
        <v>1833</v>
      </c>
      <c r="AP22" s="121"/>
      <c r="AQ22" s="121"/>
      <c r="AR22" s="121"/>
      <c r="AS22" s="121"/>
      <c r="AT22" s="121">
        <f>+AU22</f>
        <v>2435</v>
      </c>
      <c r="AU22" s="121">
        <v>2435</v>
      </c>
      <c r="AV22" s="121"/>
      <c r="AW22" s="121"/>
      <c r="AX22" s="121"/>
      <c r="AY22" s="121"/>
      <c r="AZ22" s="179">
        <f t="shared" si="3"/>
        <v>0</v>
      </c>
    </row>
    <row r="23" spans="1:52" s="25" customFormat="1" ht="27" customHeight="1">
      <c r="A23" s="119" t="s">
        <v>190</v>
      </c>
      <c r="B23" s="120" t="s">
        <v>64</v>
      </c>
      <c r="C23" s="121">
        <f>+H23</f>
        <v>19</v>
      </c>
      <c r="D23" s="121"/>
      <c r="E23" s="121"/>
      <c r="F23" s="121"/>
      <c r="G23" s="121"/>
      <c r="H23" s="121">
        <f>+J23+AH23+AT23</f>
        <v>19</v>
      </c>
      <c r="I23" s="121"/>
      <c r="J23" s="121"/>
      <c r="K23" s="121"/>
      <c r="L23" s="121"/>
      <c r="M23" s="121"/>
      <c r="N23" s="121"/>
      <c r="O23" s="121"/>
      <c r="P23" s="121"/>
      <c r="Q23" s="172"/>
      <c r="R23" s="121"/>
      <c r="S23" s="172"/>
      <c r="T23" s="121"/>
      <c r="U23" s="121"/>
      <c r="V23" s="121"/>
      <c r="W23" s="121"/>
      <c r="X23" s="121"/>
      <c r="Y23" s="121"/>
      <c r="Z23" s="121"/>
      <c r="AA23" s="121"/>
      <c r="AB23" s="121"/>
      <c r="AC23" s="121"/>
      <c r="AD23" s="121"/>
      <c r="AE23" s="121"/>
      <c r="AF23" s="121"/>
      <c r="AG23" s="121"/>
      <c r="AH23" s="172">
        <f>+AK23</f>
        <v>19</v>
      </c>
      <c r="AI23" s="121"/>
      <c r="AJ23" s="121"/>
      <c r="AK23" s="121">
        <v>19</v>
      </c>
      <c r="AL23" s="121"/>
      <c r="AM23" s="121"/>
      <c r="AN23" s="121"/>
      <c r="AO23" s="172"/>
      <c r="AP23" s="121"/>
      <c r="AQ23" s="121"/>
      <c r="AR23" s="121"/>
      <c r="AS23" s="121"/>
      <c r="AT23" s="121"/>
      <c r="AU23" s="121"/>
      <c r="AV23" s="121"/>
      <c r="AW23" s="121"/>
      <c r="AX23" s="121"/>
      <c r="AY23" s="121"/>
      <c r="AZ23" s="179">
        <f t="shared" si="3"/>
        <v>19</v>
      </c>
    </row>
    <row r="24" spans="1:52" s="23" customFormat="1" ht="47.25" customHeight="1">
      <c r="A24" s="122" t="s">
        <v>23</v>
      </c>
      <c r="B24" s="123" t="s">
        <v>59</v>
      </c>
      <c r="C24" s="113">
        <f>C25+C27</f>
        <v>1041</v>
      </c>
      <c r="D24" s="113">
        <f t="shared" ref="D24:AY24" si="6">D25+D27</f>
        <v>0</v>
      </c>
      <c r="E24" s="113">
        <f t="shared" si="6"/>
        <v>0</v>
      </c>
      <c r="F24" s="113">
        <f t="shared" si="6"/>
        <v>0</v>
      </c>
      <c r="G24" s="113">
        <f t="shared" si="6"/>
        <v>0</v>
      </c>
      <c r="H24" s="113">
        <f t="shared" si="6"/>
        <v>1041</v>
      </c>
      <c r="I24" s="113">
        <f t="shared" si="6"/>
        <v>0</v>
      </c>
      <c r="J24" s="113">
        <f t="shared" si="6"/>
        <v>881</v>
      </c>
      <c r="K24" s="113">
        <f t="shared" si="6"/>
        <v>0</v>
      </c>
      <c r="L24" s="113">
        <f t="shared" si="6"/>
        <v>0</v>
      </c>
      <c r="M24" s="113">
        <f t="shared" si="6"/>
        <v>881</v>
      </c>
      <c r="N24" s="113">
        <f t="shared" si="6"/>
        <v>0</v>
      </c>
      <c r="O24" s="113">
        <f t="shared" si="6"/>
        <v>0</v>
      </c>
      <c r="P24" s="113">
        <f t="shared" si="6"/>
        <v>0</v>
      </c>
      <c r="Q24" s="161">
        <f t="shared" si="6"/>
        <v>0</v>
      </c>
      <c r="R24" s="113">
        <f t="shared" si="6"/>
        <v>0</v>
      </c>
      <c r="S24" s="161">
        <f t="shared" si="6"/>
        <v>0</v>
      </c>
      <c r="T24" s="113">
        <f t="shared" si="6"/>
        <v>0</v>
      </c>
      <c r="U24" s="113">
        <f t="shared" si="6"/>
        <v>0</v>
      </c>
      <c r="V24" s="113">
        <f t="shared" si="6"/>
        <v>0</v>
      </c>
      <c r="W24" s="113">
        <f t="shared" si="6"/>
        <v>0</v>
      </c>
      <c r="X24" s="113">
        <f t="shared" si="6"/>
        <v>0</v>
      </c>
      <c r="Y24" s="113">
        <f t="shared" si="6"/>
        <v>0</v>
      </c>
      <c r="Z24" s="113">
        <f t="shared" si="6"/>
        <v>0</v>
      </c>
      <c r="AA24" s="113">
        <f t="shared" si="6"/>
        <v>0</v>
      </c>
      <c r="AB24" s="113">
        <f t="shared" si="6"/>
        <v>0</v>
      </c>
      <c r="AC24" s="113">
        <f t="shared" si="6"/>
        <v>0</v>
      </c>
      <c r="AD24" s="113">
        <f t="shared" si="6"/>
        <v>0</v>
      </c>
      <c r="AE24" s="113">
        <f t="shared" si="6"/>
        <v>0</v>
      </c>
      <c r="AF24" s="113">
        <f t="shared" si="6"/>
        <v>0</v>
      </c>
      <c r="AG24" s="113">
        <f t="shared" si="6"/>
        <v>0</v>
      </c>
      <c r="AH24" s="161">
        <f t="shared" si="6"/>
        <v>160</v>
      </c>
      <c r="AI24" s="113">
        <f t="shared" si="6"/>
        <v>0</v>
      </c>
      <c r="AJ24" s="113">
        <f t="shared" si="6"/>
        <v>0</v>
      </c>
      <c r="AK24" s="113">
        <f t="shared" si="6"/>
        <v>160</v>
      </c>
      <c r="AL24" s="113">
        <f t="shared" si="6"/>
        <v>0</v>
      </c>
      <c r="AM24" s="113">
        <f t="shared" si="6"/>
        <v>0</v>
      </c>
      <c r="AN24" s="113">
        <f t="shared" si="6"/>
        <v>0</v>
      </c>
      <c r="AO24" s="161">
        <f t="shared" si="6"/>
        <v>0</v>
      </c>
      <c r="AP24" s="113">
        <f t="shared" si="6"/>
        <v>0</v>
      </c>
      <c r="AQ24" s="113">
        <f t="shared" si="6"/>
        <v>0</v>
      </c>
      <c r="AR24" s="113">
        <f t="shared" si="6"/>
        <v>0</v>
      </c>
      <c r="AS24" s="113">
        <f t="shared" si="6"/>
        <v>0</v>
      </c>
      <c r="AT24" s="113">
        <f t="shared" si="6"/>
        <v>0</v>
      </c>
      <c r="AU24" s="113">
        <f t="shared" si="6"/>
        <v>0</v>
      </c>
      <c r="AV24" s="113">
        <f t="shared" si="6"/>
        <v>0</v>
      </c>
      <c r="AW24" s="113">
        <f t="shared" si="6"/>
        <v>0</v>
      </c>
      <c r="AX24" s="113">
        <f t="shared" si="6"/>
        <v>0</v>
      </c>
      <c r="AY24" s="113">
        <f t="shared" si="6"/>
        <v>0</v>
      </c>
      <c r="AZ24" s="179">
        <f t="shared" si="3"/>
        <v>1041</v>
      </c>
    </row>
    <row r="25" spans="1:52" ht="35.450000000000003" customHeight="1">
      <c r="A25" s="114">
        <v>1</v>
      </c>
      <c r="B25" s="115" t="s">
        <v>60</v>
      </c>
      <c r="C25" s="118">
        <f>C26</f>
        <v>655</v>
      </c>
      <c r="D25" s="118">
        <f t="shared" ref="D25:AY25" si="7">D26</f>
        <v>0</v>
      </c>
      <c r="E25" s="118">
        <f t="shared" si="7"/>
        <v>0</v>
      </c>
      <c r="F25" s="118">
        <f t="shared" si="7"/>
        <v>0</v>
      </c>
      <c r="G25" s="118">
        <f t="shared" si="7"/>
        <v>0</v>
      </c>
      <c r="H25" s="118">
        <f t="shared" si="7"/>
        <v>655</v>
      </c>
      <c r="I25" s="118">
        <f t="shared" si="7"/>
        <v>0</v>
      </c>
      <c r="J25" s="118">
        <f t="shared" si="7"/>
        <v>655</v>
      </c>
      <c r="K25" s="118">
        <f t="shared" si="7"/>
        <v>0</v>
      </c>
      <c r="L25" s="118">
        <f t="shared" si="7"/>
        <v>0</v>
      </c>
      <c r="M25" s="118">
        <f t="shared" si="7"/>
        <v>655</v>
      </c>
      <c r="N25" s="118">
        <f t="shared" si="7"/>
        <v>0</v>
      </c>
      <c r="O25" s="118">
        <f t="shared" si="7"/>
        <v>0</v>
      </c>
      <c r="P25" s="118">
        <f t="shared" si="7"/>
        <v>0</v>
      </c>
      <c r="Q25" s="171">
        <f t="shared" si="7"/>
        <v>0</v>
      </c>
      <c r="R25" s="118">
        <f t="shared" si="7"/>
        <v>0</v>
      </c>
      <c r="S25" s="171">
        <f t="shared" si="7"/>
        <v>0</v>
      </c>
      <c r="T25" s="118">
        <f t="shared" si="7"/>
        <v>0</v>
      </c>
      <c r="U25" s="118">
        <f t="shared" si="7"/>
        <v>0</v>
      </c>
      <c r="V25" s="118">
        <f t="shared" si="7"/>
        <v>0</v>
      </c>
      <c r="W25" s="118">
        <f t="shared" si="7"/>
        <v>0</v>
      </c>
      <c r="X25" s="118">
        <f t="shared" si="7"/>
        <v>0</v>
      </c>
      <c r="Y25" s="118">
        <f t="shared" si="7"/>
        <v>0</v>
      </c>
      <c r="Z25" s="118">
        <f t="shared" si="7"/>
        <v>0</v>
      </c>
      <c r="AA25" s="118">
        <f t="shared" si="7"/>
        <v>0</v>
      </c>
      <c r="AB25" s="118">
        <f t="shared" si="7"/>
        <v>0</v>
      </c>
      <c r="AC25" s="118">
        <f t="shared" si="7"/>
        <v>0</v>
      </c>
      <c r="AD25" s="118">
        <f t="shared" si="7"/>
        <v>0</v>
      </c>
      <c r="AE25" s="118">
        <f t="shared" si="7"/>
        <v>0</v>
      </c>
      <c r="AF25" s="118">
        <f t="shared" si="7"/>
        <v>0</v>
      </c>
      <c r="AG25" s="118">
        <f t="shared" si="7"/>
        <v>0</v>
      </c>
      <c r="AH25" s="171">
        <f t="shared" si="7"/>
        <v>0</v>
      </c>
      <c r="AI25" s="118">
        <f t="shared" si="7"/>
        <v>0</v>
      </c>
      <c r="AJ25" s="118">
        <f t="shared" si="7"/>
        <v>0</v>
      </c>
      <c r="AK25" s="118">
        <f t="shared" si="7"/>
        <v>0</v>
      </c>
      <c r="AL25" s="118">
        <f t="shared" si="7"/>
        <v>0</v>
      </c>
      <c r="AM25" s="118">
        <f t="shared" si="7"/>
        <v>0</v>
      </c>
      <c r="AN25" s="118">
        <f t="shared" si="7"/>
        <v>0</v>
      </c>
      <c r="AO25" s="171">
        <f t="shared" si="7"/>
        <v>0</v>
      </c>
      <c r="AP25" s="118">
        <f t="shared" si="7"/>
        <v>0</v>
      </c>
      <c r="AQ25" s="118">
        <f t="shared" si="7"/>
        <v>0</v>
      </c>
      <c r="AR25" s="118">
        <f t="shared" si="7"/>
        <v>0</v>
      </c>
      <c r="AS25" s="118">
        <f t="shared" si="7"/>
        <v>0</v>
      </c>
      <c r="AT25" s="118">
        <f t="shared" si="7"/>
        <v>0</v>
      </c>
      <c r="AU25" s="118">
        <f t="shared" si="7"/>
        <v>0</v>
      </c>
      <c r="AV25" s="118">
        <f t="shared" si="7"/>
        <v>0</v>
      </c>
      <c r="AW25" s="118">
        <f t="shared" si="7"/>
        <v>0</v>
      </c>
      <c r="AX25" s="118">
        <f t="shared" si="7"/>
        <v>0</v>
      </c>
      <c r="AY25" s="118">
        <f t="shared" si="7"/>
        <v>0</v>
      </c>
      <c r="AZ25" s="179">
        <f t="shared" si="3"/>
        <v>655</v>
      </c>
    </row>
    <row r="26" spans="1:52" s="25" customFormat="1" ht="18.600000000000001" customHeight="1">
      <c r="A26" s="119" t="s">
        <v>190</v>
      </c>
      <c r="B26" s="120" t="s">
        <v>64</v>
      </c>
      <c r="C26" s="121">
        <f>+H26</f>
        <v>655</v>
      </c>
      <c r="D26" s="121"/>
      <c r="E26" s="121"/>
      <c r="F26" s="121"/>
      <c r="G26" s="121"/>
      <c r="H26" s="121">
        <f>+J26</f>
        <v>655</v>
      </c>
      <c r="I26" s="121"/>
      <c r="J26" s="121">
        <f>+M26</f>
        <v>655</v>
      </c>
      <c r="K26" s="121"/>
      <c r="L26" s="121"/>
      <c r="M26" s="121">
        <v>655</v>
      </c>
      <c r="N26" s="121"/>
      <c r="O26" s="121"/>
      <c r="P26" s="121"/>
      <c r="Q26" s="172"/>
      <c r="R26" s="121"/>
      <c r="S26" s="172"/>
      <c r="T26" s="121"/>
      <c r="U26" s="121"/>
      <c r="V26" s="121"/>
      <c r="W26" s="121"/>
      <c r="X26" s="121"/>
      <c r="Y26" s="121"/>
      <c r="Z26" s="121"/>
      <c r="AA26" s="121"/>
      <c r="AB26" s="121"/>
      <c r="AC26" s="121"/>
      <c r="AD26" s="121"/>
      <c r="AE26" s="121"/>
      <c r="AF26" s="121"/>
      <c r="AG26" s="121"/>
      <c r="AH26" s="172"/>
      <c r="AI26" s="121"/>
      <c r="AJ26" s="121"/>
      <c r="AK26" s="121"/>
      <c r="AL26" s="121"/>
      <c r="AM26" s="121"/>
      <c r="AN26" s="121"/>
      <c r="AO26" s="172"/>
      <c r="AP26" s="121"/>
      <c r="AQ26" s="121"/>
      <c r="AR26" s="121"/>
      <c r="AS26" s="121"/>
      <c r="AT26" s="121"/>
      <c r="AU26" s="121"/>
      <c r="AV26" s="121"/>
      <c r="AW26" s="121"/>
      <c r="AX26" s="121"/>
      <c r="AY26" s="121"/>
      <c r="AZ26" s="179">
        <f t="shared" si="3"/>
        <v>655</v>
      </c>
    </row>
    <row r="27" spans="1:52" ht="45" customHeight="1">
      <c r="A27" s="114">
        <v>2</v>
      </c>
      <c r="B27" s="115" t="s">
        <v>61</v>
      </c>
      <c r="C27" s="118">
        <f>C29</f>
        <v>386</v>
      </c>
      <c r="D27" s="118">
        <f t="shared" ref="D27:AY27" si="8">D29</f>
        <v>0</v>
      </c>
      <c r="E27" s="118">
        <f t="shared" si="8"/>
        <v>0</v>
      </c>
      <c r="F27" s="118">
        <f t="shared" si="8"/>
        <v>0</v>
      </c>
      <c r="G27" s="118">
        <f t="shared" si="8"/>
        <v>0</v>
      </c>
      <c r="H27" s="118">
        <f t="shared" si="8"/>
        <v>386</v>
      </c>
      <c r="I27" s="118">
        <f t="shared" si="8"/>
        <v>0</v>
      </c>
      <c r="J27" s="118">
        <f t="shared" si="8"/>
        <v>226</v>
      </c>
      <c r="K27" s="118">
        <f t="shared" si="8"/>
        <v>0</v>
      </c>
      <c r="L27" s="118">
        <f t="shared" si="8"/>
        <v>0</v>
      </c>
      <c r="M27" s="118">
        <f t="shared" si="8"/>
        <v>226</v>
      </c>
      <c r="N27" s="118">
        <f t="shared" si="8"/>
        <v>0</v>
      </c>
      <c r="O27" s="118">
        <f t="shared" si="8"/>
        <v>0</v>
      </c>
      <c r="P27" s="118">
        <f t="shared" si="8"/>
        <v>0</v>
      </c>
      <c r="Q27" s="171">
        <f t="shared" si="8"/>
        <v>0</v>
      </c>
      <c r="R27" s="118">
        <f t="shared" si="8"/>
        <v>0</v>
      </c>
      <c r="S27" s="171">
        <f t="shared" si="8"/>
        <v>0</v>
      </c>
      <c r="T27" s="118">
        <f t="shared" si="8"/>
        <v>0</v>
      </c>
      <c r="U27" s="118">
        <f t="shared" si="8"/>
        <v>0</v>
      </c>
      <c r="V27" s="118">
        <f t="shared" si="8"/>
        <v>0</v>
      </c>
      <c r="W27" s="118">
        <f t="shared" si="8"/>
        <v>0</v>
      </c>
      <c r="X27" s="118">
        <f t="shared" si="8"/>
        <v>0</v>
      </c>
      <c r="Y27" s="118">
        <f t="shared" si="8"/>
        <v>0</v>
      </c>
      <c r="Z27" s="118">
        <f t="shared" si="8"/>
        <v>0</v>
      </c>
      <c r="AA27" s="118">
        <f t="shared" si="8"/>
        <v>0</v>
      </c>
      <c r="AB27" s="118">
        <f t="shared" si="8"/>
        <v>0</v>
      </c>
      <c r="AC27" s="118">
        <f t="shared" si="8"/>
        <v>0</v>
      </c>
      <c r="AD27" s="118">
        <f t="shared" si="8"/>
        <v>0</v>
      </c>
      <c r="AE27" s="118">
        <f t="shared" si="8"/>
        <v>0</v>
      </c>
      <c r="AF27" s="118">
        <f t="shared" si="8"/>
        <v>0</v>
      </c>
      <c r="AG27" s="118">
        <f t="shared" si="8"/>
        <v>0</v>
      </c>
      <c r="AH27" s="171">
        <f t="shared" si="8"/>
        <v>160</v>
      </c>
      <c r="AI27" s="118">
        <f t="shared" si="8"/>
        <v>0</v>
      </c>
      <c r="AJ27" s="118">
        <f t="shared" si="8"/>
        <v>0</v>
      </c>
      <c r="AK27" s="118">
        <f t="shared" si="8"/>
        <v>160</v>
      </c>
      <c r="AL27" s="118">
        <f t="shared" si="8"/>
        <v>0</v>
      </c>
      <c r="AM27" s="118">
        <f t="shared" si="8"/>
        <v>0</v>
      </c>
      <c r="AN27" s="118">
        <f t="shared" si="8"/>
        <v>0</v>
      </c>
      <c r="AO27" s="171">
        <f t="shared" si="8"/>
        <v>0</v>
      </c>
      <c r="AP27" s="118">
        <f t="shared" si="8"/>
        <v>0</v>
      </c>
      <c r="AQ27" s="118">
        <f t="shared" si="8"/>
        <v>0</v>
      </c>
      <c r="AR27" s="118">
        <f t="shared" si="8"/>
        <v>0</v>
      </c>
      <c r="AS27" s="118">
        <f t="shared" si="8"/>
        <v>0</v>
      </c>
      <c r="AT27" s="118">
        <f t="shared" si="8"/>
        <v>0</v>
      </c>
      <c r="AU27" s="118">
        <f t="shared" si="8"/>
        <v>0</v>
      </c>
      <c r="AV27" s="118">
        <f t="shared" si="8"/>
        <v>0</v>
      </c>
      <c r="AW27" s="118">
        <f t="shared" si="8"/>
        <v>0</v>
      </c>
      <c r="AX27" s="118">
        <f t="shared" si="8"/>
        <v>0</v>
      </c>
      <c r="AY27" s="118">
        <f t="shared" si="8"/>
        <v>0</v>
      </c>
      <c r="AZ27" s="179">
        <f t="shared" si="3"/>
        <v>386</v>
      </c>
    </row>
    <row r="28" spans="1:52" ht="30" hidden="1" customHeight="1">
      <c r="A28" s="114" t="s">
        <v>62</v>
      </c>
      <c r="B28" s="115" t="s">
        <v>63</v>
      </c>
      <c r="C28" s="118"/>
      <c r="D28" s="118"/>
      <c r="E28" s="118"/>
      <c r="F28" s="118"/>
      <c r="G28" s="118"/>
      <c r="H28" s="118"/>
      <c r="I28" s="118"/>
      <c r="J28" s="118"/>
      <c r="K28" s="118"/>
      <c r="L28" s="118"/>
      <c r="M28" s="118"/>
      <c r="N28" s="118"/>
      <c r="O28" s="118"/>
      <c r="P28" s="118"/>
      <c r="Q28" s="171"/>
      <c r="R28" s="118"/>
      <c r="S28" s="171"/>
      <c r="T28" s="118"/>
      <c r="U28" s="118"/>
      <c r="V28" s="118"/>
      <c r="W28" s="118"/>
      <c r="X28" s="118"/>
      <c r="Y28" s="118"/>
      <c r="Z28" s="118"/>
      <c r="AA28" s="118"/>
      <c r="AB28" s="118"/>
      <c r="AC28" s="118"/>
      <c r="AD28" s="118"/>
      <c r="AE28" s="118"/>
      <c r="AF28" s="118"/>
      <c r="AG28" s="118"/>
      <c r="AH28" s="171"/>
      <c r="AI28" s="118"/>
      <c r="AJ28" s="118"/>
      <c r="AK28" s="118"/>
      <c r="AL28" s="118"/>
      <c r="AM28" s="118"/>
      <c r="AN28" s="118"/>
      <c r="AO28" s="171"/>
      <c r="AP28" s="118"/>
      <c r="AQ28" s="118"/>
      <c r="AR28" s="118"/>
      <c r="AS28" s="118"/>
      <c r="AT28" s="118"/>
      <c r="AU28" s="118"/>
      <c r="AV28" s="118"/>
      <c r="AW28" s="118"/>
      <c r="AX28" s="118"/>
      <c r="AY28" s="118"/>
      <c r="AZ28" s="179">
        <f t="shared" si="3"/>
        <v>0</v>
      </c>
    </row>
    <row r="29" spans="1:52" ht="28.5" customHeight="1">
      <c r="A29" s="125"/>
      <c r="B29" s="149" t="s">
        <v>64</v>
      </c>
      <c r="C29" s="118">
        <f>+J29+AH29</f>
        <v>386</v>
      </c>
      <c r="D29" s="118"/>
      <c r="E29" s="118"/>
      <c r="F29" s="118"/>
      <c r="G29" s="118"/>
      <c r="H29" s="118">
        <f>+J29+AH29</f>
        <v>386</v>
      </c>
      <c r="I29" s="118"/>
      <c r="J29" s="118">
        <f>+M29</f>
        <v>226</v>
      </c>
      <c r="K29" s="118"/>
      <c r="L29" s="118"/>
      <c r="M29" s="118">
        <f>62+164</f>
        <v>226</v>
      </c>
      <c r="N29" s="118"/>
      <c r="O29" s="118"/>
      <c r="P29" s="118"/>
      <c r="Q29" s="171"/>
      <c r="R29" s="118"/>
      <c r="S29" s="171"/>
      <c r="T29" s="118"/>
      <c r="U29" s="118"/>
      <c r="V29" s="118">
        <v>0</v>
      </c>
      <c r="W29" s="118"/>
      <c r="X29" s="118"/>
      <c r="Y29" s="118"/>
      <c r="Z29" s="118"/>
      <c r="AA29" s="118">
        <v>0</v>
      </c>
      <c r="AB29" s="118"/>
      <c r="AC29" s="118"/>
      <c r="AD29" s="118"/>
      <c r="AE29" s="118"/>
      <c r="AF29" s="118"/>
      <c r="AG29" s="118"/>
      <c r="AH29" s="171">
        <f>+AK29</f>
        <v>160</v>
      </c>
      <c r="AI29" s="118"/>
      <c r="AJ29" s="118"/>
      <c r="AK29" s="118">
        <v>160</v>
      </c>
      <c r="AL29" s="118"/>
      <c r="AM29" s="118"/>
      <c r="AN29" s="118"/>
      <c r="AO29" s="171"/>
      <c r="AP29" s="118"/>
      <c r="AQ29" s="118"/>
      <c r="AR29" s="118"/>
      <c r="AS29" s="118"/>
      <c r="AT29" s="118"/>
      <c r="AU29" s="118"/>
      <c r="AV29" s="118"/>
      <c r="AW29" s="118"/>
      <c r="AX29" s="118"/>
      <c r="AY29" s="118"/>
      <c r="AZ29" s="179">
        <f t="shared" si="3"/>
        <v>386</v>
      </c>
    </row>
    <row r="30" spans="1:52" ht="36" hidden="1" customHeight="1">
      <c r="A30" s="114" t="s">
        <v>65</v>
      </c>
      <c r="B30" s="115" t="s">
        <v>66</v>
      </c>
      <c r="C30" s="118"/>
      <c r="D30" s="118"/>
      <c r="E30" s="118"/>
      <c r="F30" s="118"/>
      <c r="G30" s="118"/>
      <c r="H30" s="118"/>
      <c r="I30" s="118"/>
      <c r="J30" s="118"/>
      <c r="K30" s="118"/>
      <c r="L30" s="118"/>
      <c r="M30" s="118"/>
      <c r="N30" s="118"/>
      <c r="O30" s="118"/>
      <c r="P30" s="118"/>
      <c r="Q30" s="171"/>
      <c r="R30" s="118"/>
      <c r="S30" s="171"/>
      <c r="T30" s="118"/>
      <c r="U30" s="118"/>
      <c r="V30" s="118"/>
      <c r="W30" s="118"/>
      <c r="X30" s="118"/>
      <c r="Y30" s="118"/>
      <c r="Z30" s="118"/>
      <c r="AA30" s="118"/>
      <c r="AB30" s="118"/>
      <c r="AC30" s="118"/>
      <c r="AD30" s="118"/>
      <c r="AE30" s="118"/>
      <c r="AF30" s="118"/>
      <c r="AG30" s="118"/>
      <c r="AH30" s="171"/>
      <c r="AI30" s="118"/>
      <c r="AJ30" s="118"/>
      <c r="AK30" s="118"/>
      <c r="AL30" s="118"/>
      <c r="AM30" s="118"/>
      <c r="AN30" s="118"/>
      <c r="AO30" s="171"/>
      <c r="AP30" s="118"/>
      <c r="AQ30" s="118"/>
      <c r="AR30" s="118"/>
      <c r="AS30" s="118"/>
      <c r="AT30" s="118"/>
      <c r="AU30" s="118"/>
      <c r="AV30" s="118"/>
      <c r="AW30" s="118"/>
      <c r="AX30" s="118"/>
      <c r="AY30" s="118"/>
      <c r="AZ30" s="179">
        <f t="shared" si="3"/>
        <v>0</v>
      </c>
    </row>
    <row r="31" spans="1:52" ht="39" hidden="1" customHeight="1">
      <c r="A31" s="114" t="s">
        <v>67</v>
      </c>
      <c r="B31" s="115" t="s">
        <v>68</v>
      </c>
      <c r="C31" s="118"/>
      <c r="D31" s="118"/>
      <c r="E31" s="118"/>
      <c r="F31" s="118"/>
      <c r="G31" s="118"/>
      <c r="H31" s="118"/>
      <c r="I31" s="118"/>
      <c r="J31" s="118"/>
      <c r="K31" s="118"/>
      <c r="L31" s="118"/>
      <c r="M31" s="118"/>
      <c r="N31" s="118"/>
      <c r="O31" s="118"/>
      <c r="P31" s="118"/>
      <c r="Q31" s="171"/>
      <c r="R31" s="118"/>
      <c r="S31" s="171"/>
      <c r="T31" s="118"/>
      <c r="U31" s="118"/>
      <c r="V31" s="118"/>
      <c r="W31" s="118"/>
      <c r="X31" s="118"/>
      <c r="Y31" s="118"/>
      <c r="Z31" s="118"/>
      <c r="AA31" s="118"/>
      <c r="AB31" s="118"/>
      <c r="AC31" s="118"/>
      <c r="AD31" s="118"/>
      <c r="AE31" s="118"/>
      <c r="AF31" s="118"/>
      <c r="AG31" s="118"/>
      <c r="AH31" s="171"/>
      <c r="AI31" s="118"/>
      <c r="AJ31" s="118"/>
      <c r="AK31" s="118"/>
      <c r="AL31" s="118"/>
      <c r="AM31" s="118"/>
      <c r="AN31" s="118"/>
      <c r="AO31" s="171"/>
      <c r="AP31" s="118"/>
      <c r="AQ31" s="118"/>
      <c r="AR31" s="118"/>
      <c r="AS31" s="118"/>
      <c r="AT31" s="118"/>
      <c r="AU31" s="118"/>
      <c r="AV31" s="118"/>
      <c r="AW31" s="118"/>
      <c r="AX31" s="118"/>
      <c r="AY31" s="118"/>
      <c r="AZ31" s="179">
        <f t="shared" si="3"/>
        <v>0</v>
      </c>
    </row>
    <row r="32" spans="1:52" s="23" customFormat="1" ht="46.15" customHeight="1">
      <c r="A32" s="122" t="s">
        <v>69</v>
      </c>
      <c r="B32" s="123" t="s">
        <v>70</v>
      </c>
      <c r="C32" s="113">
        <f>C33</f>
        <v>6053</v>
      </c>
      <c r="D32" s="113">
        <f t="shared" ref="D32:V32" si="9">D33</f>
        <v>5503</v>
      </c>
      <c r="E32" s="113">
        <f t="shared" si="9"/>
        <v>5503</v>
      </c>
      <c r="F32" s="113">
        <f t="shared" si="9"/>
        <v>0</v>
      </c>
      <c r="G32" s="113">
        <f t="shared" si="9"/>
        <v>0</v>
      </c>
      <c r="H32" s="113">
        <f t="shared" si="9"/>
        <v>550</v>
      </c>
      <c r="I32" s="113">
        <f t="shared" si="9"/>
        <v>0</v>
      </c>
      <c r="J32" s="113">
        <f t="shared" si="9"/>
        <v>2614</v>
      </c>
      <c r="K32" s="113">
        <f t="shared" si="9"/>
        <v>2317</v>
      </c>
      <c r="L32" s="113">
        <f t="shared" si="9"/>
        <v>0</v>
      </c>
      <c r="M32" s="113">
        <f t="shared" si="9"/>
        <v>297</v>
      </c>
      <c r="N32" s="113">
        <f t="shared" si="9"/>
        <v>0</v>
      </c>
      <c r="O32" s="113">
        <f t="shared" si="9"/>
        <v>0</v>
      </c>
      <c r="P32" s="113">
        <f t="shared" si="9"/>
        <v>2318</v>
      </c>
      <c r="Q32" s="161">
        <f t="shared" si="9"/>
        <v>2031</v>
      </c>
      <c r="R32" s="113">
        <f t="shared" si="9"/>
        <v>0</v>
      </c>
      <c r="S32" s="161">
        <f t="shared" si="9"/>
        <v>287</v>
      </c>
      <c r="T32" s="113">
        <f t="shared" si="9"/>
        <v>0</v>
      </c>
      <c r="U32" s="113">
        <f t="shared" si="9"/>
        <v>0</v>
      </c>
      <c r="V32" s="113">
        <f t="shared" si="9"/>
        <v>296</v>
      </c>
      <c r="W32" s="113">
        <f t="shared" ref="W32" si="10">W33</f>
        <v>286</v>
      </c>
      <c r="X32" s="113">
        <f t="shared" ref="X32" si="11">X33</f>
        <v>0</v>
      </c>
      <c r="Y32" s="113">
        <f t="shared" ref="Y32" si="12">Y33</f>
        <v>10</v>
      </c>
      <c r="Z32" s="113">
        <f t="shared" ref="Z32" si="13">Z33</f>
        <v>0</v>
      </c>
      <c r="AA32" s="113">
        <f t="shared" ref="AA32" si="14">AA33</f>
        <v>0</v>
      </c>
      <c r="AB32" s="113">
        <f t="shared" ref="AB32" si="15">AB33</f>
        <v>0</v>
      </c>
      <c r="AC32" s="113">
        <f t="shared" ref="AC32" si="16">AC33</f>
        <v>0</v>
      </c>
      <c r="AD32" s="113">
        <f t="shared" ref="AD32" si="17">AD33</f>
        <v>0</v>
      </c>
      <c r="AE32" s="113">
        <f t="shared" ref="AE32" si="18">AE33</f>
        <v>0</v>
      </c>
      <c r="AF32" s="113">
        <f t="shared" ref="AF32" si="19">AF33</f>
        <v>0</v>
      </c>
      <c r="AG32" s="113">
        <f t="shared" ref="AG32" si="20">AG33</f>
        <v>0</v>
      </c>
      <c r="AH32" s="161">
        <f t="shared" ref="AH32" si="21">AH33</f>
        <v>1591</v>
      </c>
      <c r="AI32" s="113">
        <f t="shared" ref="AI32" si="22">AI33</f>
        <v>1338</v>
      </c>
      <c r="AJ32" s="113">
        <f t="shared" ref="AJ32" si="23">AJ33</f>
        <v>0</v>
      </c>
      <c r="AK32" s="113">
        <f t="shared" ref="AK32" si="24">AK33</f>
        <v>253</v>
      </c>
      <c r="AL32" s="113">
        <f t="shared" ref="AL32" si="25">AL33</f>
        <v>0</v>
      </c>
      <c r="AM32" s="113">
        <f t="shared" ref="AM32" si="26">AM33</f>
        <v>0</v>
      </c>
      <c r="AN32" s="113">
        <f t="shared" ref="AN32:AO32" si="27">AN33</f>
        <v>689</v>
      </c>
      <c r="AO32" s="161">
        <f t="shared" si="27"/>
        <v>689</v>
      </c>
      <c r="AP32" s="113">
        <f t="shared" ref="AP32" si="28">AP33</f>
        <v>0</v>
      </c>
      <c r="AQ32" s="113">
        <f t="shared" ref="AQ32" si="29">AQ33</f>
        <v>0</v>
      </c>
      <c r="AR32" s="113">
        <f t="shared" ref="AR32" si="30">AR33</f>
        <v>0</v>
      </c>
      <c r="AS32" s="113">
        <f t="shared" ref="AS32" si="31">AS33</f>
        <v>0</v>
      </c>
      <c r="AT32" s="113">
        <f t="shared" ref="AT32" si="32">AT33</f>
        <v>4146</v>
      </c>
      <c r="AU32" s="113">
        <f t="shared" ref="AU32" si="33">AU33</f>
        <v>1846</v>
      </c>
      <c r="AV32" s="113">
        <f t="shared" ref="AV32" si="34">AV33</f>
        <v>0</v>
      </c>
      <c r="AW32" s="113">
        <f t="shared" ref="AW32" si="35">AW33</f>
        <v>2300</v>
      </c>
      <c r="AX32" s="113">
        <f t="shared" ref="AX32" si="36">AX33</f>
        <v>0</v>
      </c>
      <c r="AY32" s="113">
        <f t="shared" ref="AY32" si="37">AY33</f>
        <v>0</v>
      </c>
      <c r="AZ32" s="179">
        <f t="shared" si="3"/>
        <v>273</v>
      </c>
    </row>
    <row r="33" spans="1:52" ht="34.9" customHeight="1">
      <c r="A33" s="114">
        <v>1</v>
      </c>
      <c r="B33" s="115" t="s">
        <v>71</v>
      </c>
      <c r="C33" s="118">
        <f>SUM(C34:C37)</f>
        <v>6053</v>
      </c>
      <c r="D33" s="118">
        <f t="shared" ref="D33:V33" si="38">SUM(D34:D37)</f>
        <v>5503</v>
      </c>
      <c r="E33" s="118">
        <f t="shared" si="38"/>
        <v>5503</v>
      </c>
      <c r="F33" s="118">
        <f t="shared" si="38"/>
        <v>0</v>
      </c>
      <c r="G33" s="118">
        <f t="shared" si="38"/>
        <v>0</v>
      </c>
      <c r="H33" s="118">
        <f t="shared" si="38"/>
        <v>550</v>
      </c>
      <c r="I33" s="118">
        <f t="shared" si="38"/>
        <v>0</v>
      </c>
      <c r="J33" s="118">
        <f t="shared" si="38"/>
        <v>2614</v>
      </c>
      <c r="K33" s="118">
        <f t="shared" si="38"/>
        <v>2317</v>
      </c>
      <c r="L33" s="118">
        <f t="shared" si="38"/>
        <v>0</v>
      </c>
      <c r="M33" s="118">
        <f t="shared" si="38"/>
        <v>297</v>
      </c>
      <c r="N33" s="118">
        <f t="shared" si="38"/>
        <v>0</v>
      </c>
      <c r="O33" s="118">
        <f t="shared" si="38"/>
        <v>0</v>
      </c>
      <c r="P33" s="118">
        <f t="shared" si="38"/>
        <v>2318</v>
      </c>
      <c r="Q33" s="171">
        <f t="shared" si="38"/>
        <v>2031</v>
      </c>
      <c r="R33" s="118">
        <f t="shared" si="38"/>
        <v>0</v>
      </c>
      <c r="S33" s="171">
        <f t="shared" si="38"/>
        <v>287</v>
      </c>
      <c r="T33" s="118">
        <f t="shared" si="38"/>
        <v>0</v>
      </c>
      <c r="U33" s="118">
        <f t="shared" si="38"/>
        <v>0</v>
      </c>
      <c r="V33" s="118">
        <f t="shared" si="38"/>
        <v>296</v>
      </c>
      <c r="W33" s="118">
        <f t="shared" ref="W33" si="39">SUM(W34:W37)</f>
        <v>286</v>
      </c>
      <c r="X33" s="118">
        <f t="shared" ref="X33" si="40">SUM(X34:X37)</f>
        <v>0</v>
      </c>
      <c r="Y33" s="118">
        <f t="shared" ref="Y33" si="41">SUM(Y34:Y37)</f>
        <v>10</v>
      </c>
      <c r="Z33" s="118">
        <f t="shared" ref="Z33" si="42">SUM(Z34:Z37)</f>
        <v>0</v>
      </c>
      <c r="AA33" s="118">
        <f t="shared" ref="AA33" si="43">SUM(AA34:AA37)</f>
        <v>0</v>
      </c>
      <c r="AB33" s="118">
        <f t="shared" ref="AB33" si="44">SUM(AB34:AB37)</f>
        <v>0</v>
      </c>
      <c r="AC33" s="118">
        <f t="shared" ref="AC33" si="45">SUM(AC34:AC37)</f>
        <v>0</v>
      </c>
      <c r="AD33" s="118">
        <f t="shared" ref="AD33" si="46">SUM(AD34:AD37)</f>
        <v>0</v>
      </c>
      <c r="AE33" s="118">
        <f t="shared" ref="AE33" si="47">SUM(AE34:AE37)</f>
        <v>0</v>
      </c>
      <c r="AF33" s="118">
        <f t="shared" ref="AF33" si="48">SUM(AF34:AF37)</f>
        <v>0</v>
      </c>
      <c r="AG33" s="118">
        <f t="shared" ref="AG33" si="49">SUM(AG34:AG37)</f>
        <v>0</v>
      </c>
      <c r="AH33" s="171">
        <f t="shared" ref="AH33" si="50">SUM(AH34:AH37)</f>
        <v>1591</v>
      </c>
      <c r="AI33" s="118">
        <f t="shared" ref="AI33" si="51">SUM(AI34:AI37)</f>
        <v>1338</v>
      </c>
      <c r="AJ33" s="118">
        <f t="shared" ref="AJ33" si="52">SUM(AJ34:AJ37)</f>
        <v>0</v>
      </c>
      <c r="AK33" s="118">
        <f t="shared" ref="AK33" si="53">SUM(AK34:AK37)</f>
        <v>253</v>
      </c>
      <c r="AL33" s="118">
        <f t="shared" ref="AL33" si="54">SUM(AL34:AL37)</f>
        <v>0</v>
      </c>
      <c r="AM33" s="118">
        <f t="shared" ref="AM33" si="55">SUM(AM34:AM37)</f>
        <v>0</v>
      </c>
      <c r="AN33" s="118">
        <f t="shared" ref="AN33:AO33" si="56">SUM(AN34:AN37)</f>
        <v>689</v>
      </c>
      <c r="AO33" s="171">
        <f t="shared" si="56"/>
        <v>689</v>
      </c>
      <c r="AP33" s="118">
        <f t="shared" ref="AP33" si="57">SUM(AP34:AP37)</f>
        <v>0</v>
      </c>
      <c r="AQ33" s="118">
        <f t="shared" ref="AQ33" si="58">SUM(AQ34:AQ37)</f>
        <v>0</v>
      </c>
      <c r="AR33" s="118">
        <f t="shared" ref="AR33" si="59">SUM(AR34:AR37)</f>
        <v>0</v>
      </c>
      <c r="AS33" s="118">
        <f t="shared" ref="AS33" si="60">SUM(AS34:AS37)</f>
        <v>0</v>
      </c>
      <c r="AT33" s="118">
        <f t="shared" ref="AT33" si="61">SUM(AT34:AT37)</f>
        <v>4146</v>
      </c>
      <c r="AU33" s="118">
        <f t="shared" ref="AU33" si="62">SUM(AU34:AU37)</f>
        <v>1846</v>
      </c>
      <c r="AV33" s="118">
        <f t="shared" ref="AV33" si="63">SUM(AV34:AV37)</f>
        <v>0</v>
      </c>
      <c r="AW33" s="118">
        <f t="shared" ref="AW33" si="64">SUM(AW34:AW37)</f>
        <v>2300</v>
      </c>
      <c r="AX33" s="118">
        <f t="shared" ref="AX33" si="65">SUM(AX34:AX37)</f>
        <v>0</v>
      </c>
      <c r="AY33" s="118">
        <f t="shared" ref="AY33" si="66">SUM(AY34:AY37)</f>
        <v>0</v>
      </c>
      <c r="AZ33" s="179">
        <f t="shared" si="3"/>
        <v>273</v>
      </c>
    </row>
    <row r="34" spans="1:52" s="25" customFormat="1" ht="19.899999999999999" customHeight="1">
      <c r="A34" s="119" t="s">
        <v>190</v>
      </c>
      <c r="B34" s="150" t="s">
        <v>64</v>
      </c>
      <c r="C34" s="121">
        <f>+H34</f>
        <v>550</v>
      </c>
      <c r="D34" s="121"/>
      <c r="E34" s="121"/>
      <c r="F34" s="121"/>
      <c r="G34" s="121"/>
      <c r="H34" s="121">
        <f>+M34+AK34</f>
        <v>550</v>
      </c>
      <c r="I34" s="121"/>
      <c r="J34" s="121">
        <f>+M34</f>
        <v>297</v>
      </c>
      <c r="K34" s="121"/>
      <c r="L34" s="121"/>
      <c r="M34" s="121">
        <f>81+216</f>
        <v>297</v>
      </c>
      <c r="N34" s="121"/>
      <c r="O34" s="121"/>
      <c r="P34" s="121">
        <f>+S34</f>
        <v>287</v>
      </c>
      <c r="Q34" s="172"/>
      <c r="R34" s="121"/>
      <c r="S34" s="172">
        <f>81+206</f>
        <v>287</v>
      </c>
      <c r="T34" s="121"/>
      <c r="U34" s="121"/>
      <c r="V34" s="121">
        <f>+Y34</f>
        <v>10</v>
      </c>
      <c r="W34" s="121"/>
      <c r="X34" s="121"/>
      <c r="Y34" s="121">
        <v>10</v>
      </c>
      <c r="Z34" s="121"/>
      <c r="AA34" s="121"/>
      <c r="AB34" s="121"/>
      <c r="AC34" s="121"/>
      <c r="AD34" s="121"/>
      <c r="AE34" s="121"/>
      <c r="AF34" s="121"/>
      <c r="AG34" s="121"/>
      <c r="AH34" s="172">
        <f>+AK34</f>
        <v>253</v>
      </c>
      <c r="AI34" s="121"/>
      <c r="AJ34" s="121"/>
      <c r="AK34" s="121">
        <v>253</v>
      </c>
      <c r="AL34" s="121"/>
      <c r="AM34" s="121"/>
      <c r="AN34" s="121"/>
      <c r="AO34" s="172"/>
      <c r="AP34" s="121"/>
      <c r="AQ34" s="121"/>
      <c r="AR34" s="121"/>
      <c r="AS34" s="121"/>
      <c r="AT34" s="121">
        <f>AW34</f>
        <v>2300</v>
      </c>
      <c r="AU34" s="121"/>
      <c r="AV34" s="121"/>
      <c r="AW34" s="121">
        <v>2300</v>
      </c>
      <c r="AX34" s="121"/>
      <c r="AY34" s="121"/>
      <c r="AZ34" s="179">
        <f t="shared" si="3"/>
        <v>273</v>
      </c>
    </row>
    <row r="35" spans="1:52" s="25" customFormat="1" ht="19.899999999999999" customHeight="1">
      <c r="A35" s="119" t="s">
        <v>190</v>
      </c>
      <c r="B35" s="124" t="s">
        <v>193</v>
      </c>
      <c r="C35" s="121">
        <f>+E35</f>
        <v>3140</v>
      </c>
      <c r="D35" s="121">
        <f>+E35</f>
        <v>3140</v>
      </c>
      <c r="E35" s="121">
        <v>3140</v>
      </c>
      <c r="F35" s="121"/>
      <c r="G35" s="121"/>
      <c r="H35" s="121"/>
      <c r="I35" s="121"/>
      <c r="J35" s="121">
        <f>+K35</f>
        <v>2317</v>
      </c>
      <c r="K35" s="121">
        <f>990+1327</f>
        <v>2317</v>
      </c>
      <c r="L35" s="121"/>
      <c r="M35" s="121"/>
      <c r="N35" s="121"/>
      <c r="O35" s="121"/>
      <c r="P35" s="121">
        <f>+Q35</f>
        <v>2031</v>
      </c>
      <c r="Q35" s="172">
        <f>990+1041</f>
        <v>2031</v>
      </c>
      <c r="R35" s="121"/>
      <c r="S35" s="172"/>
      <c r="T35" s="121"/>
      <c r="U35" s="121"/>
      <c r="V35" s="121">
        <f>+W35</f>
        <v>286</v>
      </c>
      <c r="W35" s="121">
        <f>+J35-P35</f>
        <v>286</v>
      </c>
      <c r="X35" s="121"/>
      <c r="Y35" s="121"/>
      <c r="Z35" s="121"/>
      <c r="AA35" s="121"/>
      <c r="AB35" s="121"/>
      <c r="AC35" s="121"/>
      <c r="AD35" s="121"/>
      <c r="AE35" s="121"/>
      <c r="AF35" s="121"/>
      <c r="AG35" s="121"/>
      <c r="AH35" s="172">
        <f>+AI35</f>
        <v>821</v>
      </c>
      <c r="AI35" s="121">
        <v>821</v>
      </c>
      <c r="AJ35" s="121"/>
      <c r="AK35" s="121"/>
      <c r="AL35" s="121"/>
      <c r="AM35" s="121"/>
      <c r="AN35" s="121">
        <f>+AO35</f>
        <v>452</v>
      </c>
      <c r="AO35" s="172">
        <v>452</v>
      </c>
      <c r="AP35" s="121"/>
      <c r="AQ35" s="121"/>
      <c r="AR35" s="121"/>
      <c r="AS35" s="121"/>
      <c r="AT35" s="121"/>
      <c r="AU35" s="121"/>
      <c r="AV35" s="121"/>
      <c r="AW35" s="121"/>
      <c r="AX35" s="121"/>
      <c r="AY35" s="121"/>
      <c r="AZ35" s="179">
        <f t="shared" si="3"/>
        <v>0</v>
      </c>
    </row>
    <row r="36" spans="1:52" s="25" customFormat="1" ht="19.899999999999999" customHeight="1">
      <c r="A36" s="119" t="s">
        <v>190</v>
      </c>
      <c r="B36" s="124" t="s">
        <v>194</v>
      </c>
      <c r="C36" s="121">
        <f>+E36</f>
        <v>863</v>
      </c>
      <c r="D36" s="121">
        <f>+E36</f>
        <v>863</v>
      </c>
      <c r="E36" s="121">
        <v>863</v>
      </c>
      <c r="F36" s="121"/>
      <c r="G36" s="121"/>
      <c r="H36" s="121"/>
      <c r="I36" s="121"/>
      <c r="J36" s="121"/>
      <c r="K36" s="121"/>
      <c r="L36" s="121"/>
      <c r="M36" s="121"/>
      <c r="N36" s="121"/>
      <c r="O36" s="121"/>
      <c r="P36" s="121"/>
      <c r="Q36" s="172"/>
      <c r="R36" s="121"/>
      <c r="S36" s="172"/>
      <c r="T36" s="121"/>
      <c r="U36" s="121"/>
      <c r="V36" s="121"/>
      <c r="W36" s="121"/>
      <c r="X36" s="121"/>
      <c r="Y36" s="121"/>
      <c r="Z36" s="121"/>
      <c r="AA36" s="121"/>
      <c r="AB36" s="121"/>
      <c r="AC36" s="121"/>
      <c r="AD36" s="121"/>
      <c r="AE36" s="121"/>
      <c r="AF36" s="121"/>
      <c r="AG36" s="121"/>
      <c r="AH36" s="172">
        <f>+AI36</f>
        <v>517</v>
      </c>
      <c r="AI36" s="121">
        <v>517</v>
      </c>
      <c r="AJ36" s="121"/>
      <c r="AK36" s="121"/>
      <c r="AL36" s="121"/>
      <c r="AM36" s="121"/>
      <c r="AN36" s="121">
        <f>+AO36</f>
        <v>237</v>
      </c>
      <c r="AO36" s="172">
        <v>237</v>
      </c>
      <c r="AP36" s="121"/>
      <c r="AQ36" s="121"/>
      <c r="AR36" s="121"/>
      <c r="AS36" s="121"/>
      <c r="AT36" s="121">
        <f>+AU36</f>
        <v>346</v>
      </c>
      <c r="AU36" s="121">
        <f>863-517</f>
        <v>346</v>
      </c>
      <c r="AV36" s="121"/>
      <c r="AW36" s="121"/>
      <c r="AX36" s="121"/>
      <c r="AY36" s="121"/>
      <c r="AZ36" s="179">
        <f t="shared" si="3"/>
        <v>0</v>
      </c>
    </row>
    <row r="37" spans="1:52" s="25" customFormat="1" ht="19.899999999999999" customHeight="1">
      <c r="A37" s="119" t="s">
        <v>190</v>
      </c>
      <c r="B37" s="124" t="s">
        <v>209</v>
      </c>
      <c r="C37" s="121">
        <f>+D37</f>
        <v>1500</v>
      </c>
      <c r="D37" s="121">
        <f>+E37</f>
        <v>1500</v>
      </c>
      <c r="E37" s="121">
        <v>1500</v>
      </c>
      <c r="F37" s="121"/>
      <c r="G37" s="121"/>
      <c r="H37" s="121"/>
      <c r="I37" s="121"/>
      <c r="J37" s="121"/>
      <c r="K37" s="121"/>
      <c r="L37" s="121"/>
      <c r="M37" s="121"/>
      <c r="N37" s="121"/>
      <c r="O37" s="121"/>
      <c r="P37" s="121"/>
      <c r="Q37" s="172"/>
      <c r="R37" s="121"/>
      <c r="S37" s="172"/>
      <c r="T37" s="121"/>
      <c r="U37" s="121"/>
      <c r="V37" s="121"/>
      <c r="W37" s="121"/>
      <c r="X37" s="121"/>
      <c r="Y37" s="121"/>
      <c r="Z37" s="121"/>
      <c r="AA37" s="121"/>
      <c r="AB37" s="121"/>
      <c r="AC37" s="121"/>
      <c r="AD37" s="121"/>
      <c r="AE37" s="121"/>
      <c r="AF37" s="121"/>
      <c r="AG37" s="121"/>
      <c r="AH37" s="172"/>
      <c r="AI37" s="121"/>
      <c r="AJ37" s="121"/>
      <c r="AK37" s="121"/>
      <c r="AL37" s="121"/>
      <c r="AM37" s="121"/>
      <c r="AN37" s="121"/>
      <c r="AO37" s="172"/>
      <c r="AP37" s="121"/>
      <c r="AQ37" s="121"/>
      <c r="AR37" s="121"/>
      <c r="AS37" s="121"/>
      <c r="AT37" s="121">
        <f>+AU37</f>
        <v>1500</v>
      </c>
      <c r="AU37" s="121">
        <v>1500</v>
      </c>
      <c r="AV37" s="121"/>
      <c r="AW37" s="121"/>
      <c r="AX37" s="121"/>
      <c r="AY37" s="121"/>
      <c r="AZ37" s="179">
        <f t="shared" si="3"/>
        <v>0</v>
      </c>
    </row>
    <row r="38" spans="1:52" s="23" customFormat="1" ht="37.15" customHeight="1">
      <c r="A38" s="122" t="s">
        <v>72</v>
      </c>
      <c r="B38" s="123" t="s">
        <v>73</v>
      </c>
      <c r="C38" s="113">
        <f>C39+C41+C45</f>
        <v>6059</v>
      </c>
      <c r="D38" s="113">
        <f t="shared" ref="D38:AY38" si="67">D39+D41+D45</f>
        <v>0</v>
      </c>
      <c r="E38" s="113">
        <f t="shared" si="67"/>
        <v>0</v>
      </c>
      <c r="F38" s="113">
        <f t="shared" si="67"/>
        <v>0</v>
      </c>
      <c r="G38" s="113">
        <f t="shared" si="67"/>
        <v>0</v>
      </c>
      <c r="H38" s="113">
        <f t="shared" si="67"/>
        <v>6059</v>
      </c>
      <c r="I38" s="113">
        <f t="shared" si="67"/>
        <v>2532</v>
      </c>
      <c r="J38" s="113">
        <f t="shared" si="67"/>
        <v>5138</v>
      </c>
      <c r="K38" s="113">
        <f t="shared" si="67"/>
        <v>0</v>
      </c>
      <c r="L38" s="113">
        <f t="shared" si="67"/>
        <v>0</v>
      </c>
      <c r="M38" s="113">
        <f t="shared" si="67"/>
        <v>4361</v>
      </c>
      <c r="N38" s="113">
        <f t="shared" si="67"/>
        <v>0</v>
      </c>
      <c r="O38" s="113">
        <f t="shared" si="67"/>
        <v>777</v>
      </c>
      <c r="P38" s="113">
        <f t="shared" si="67"/>
        <v>2310.75</v>
      </c>
      <c r="Q38" s="161">
        <f t="shared" si="67"/>
        <v>0</v>
      </c>
      <c r="R38" s="113">
        <f t="shared" si="67"/>
        <v>0</v>
      </c>
      <c r="S38" s="161">
        <f t="shared" si="67"/>
        <v>1535</v>
      </c>
      <c r="T38" s="113">
        <f t="shared" si="67"/>
        <v>0</v>
      </c>
      <c r="U38" s="113">
        <f t="shared" si="67"/>
        <v>775.75</v>
      </c>
      <c r="V38" s="113">
        <f t="shared" si="67"/>
        <v>568.23645599999998</v>
      </c>
      <c r="W38" s="113">
        <f t="shared" si="67"/>
        <v>0</v>
      </c>
      <c r="X38" s="113">
        <f t="shared" si="67"/>
        <v>0</v>
      </c>
      <c r="Y38" s="113">
        <f t="shared" si="67"/>
        <v>568.23645599999998</v>
      </c>
      <c r="Z38" s="113">
        <f t="shared" si="67"/>
        <v>0</v>
      </c>
      <c r="AA38" s="113">
        <f t="shared" si="67"/>
        <v>0</v>
      </c>
      <c r="AB38" s="113">
        <f t="shared" si="67"/>
        <v>0</v>
      </c>
      <c r="AC38" s="113">
        <f t="shared" si="67"/>
        <v>0</v>
      </c>
      <c r="AD38" s="113">
        <f t="shared" si="67"/>
        <v>0</v>
      </c>
      <c r="AE38" s="113">
        <f t="shared" si="67"/>
        <v>0</v>
      </c>
      <c r="AF38" s="113">
        <f t="shared" si="67"/>
        <v>0</v>
      </c>
      <c r="AG38" s="113">
        <f t="shared" si="67"/>
        <v>0</v>
      </c>
      <c r="AH38" s="161">
        <f t="shared" si="67"/>
        <v>3453</v>
      </c>
      <c r="AI38" s="113">
        <f t="shared" si="67"/>
        <v>0</v>
      </c>
      <c r="AJ38" s="113">
        <f t="shared" si="67"/>
        <v>0</v>
      </c>
      <c r="AK38" s="113">
        <f t="shared" si="67"/>
        <v>1698</v>
      </c>
      <c r="AL38" s="113">
        <f t="shared" si="67"/>
        <v>0</v>
      </c>
      <c r="AM38" s="113">
        <f t="shared" si="67"/>
        <v>1755</v>
      </c>
      <c r="AN38" s="113">
        <f t="shared" si="67"/>
        <v>0</v>
      </c>
      <c r="AO38" s="161">
        <f t="shared" si="67"/>
        <v>0</v>
      </c>
      <c r="AP38" s="113">
        <f t="shared" si="67"/>
        <v>0</v>
      </c>
      <c r="AQ38" s="113">
        <f t="shared" si="67"/>
        <v>0</v>
      </c>
      <c r="AR38" s="113">
        <f t="shared" si="67"/>
        <v>0</v>
      </c>
      <c r="AS38" s="113">
        <f t="shared" si="67"/>
        <v>782</v>
      </c>
      <c r="AT38" s="113">
        <f t="shared" si="67"/>
        <v>1245</v>
      </c>
      <c r="AU38" s="113">
        <f t="shared" si="67"/>
        <v>0</v>
      </c>
      <c r="AV38" s="113">
        <f t="shared" si="67"/>
        <v>0</v>
      </c>
      <c r="AW38" s="113">
        <f t="shared" si="67"/>
        <v>1245</v>
      </c>
      <c r="AX38" s="113">
        <f t="shared" si="67"/>
        <v>0</v>
      </c>
      <c r="AY38" s="113">
        <f t="shared" si="67"/>
        <v>0</v>
      </c>
      <c r="AZ38" s="179">
        <f t="shared" si="3"/>
        <v>5092.2364560000005</v>
      </c>
    </row>
    <row r="39" spans="1:52" ht="56.45" customHeight="1">
      <c r="A39" s="114">
        <v>1</v>
      </c>
      <c r="B39" s="115" t="s">
        <v>74</v>
      </c>
      <c r="C39" s="118">
        <f>C40</f>
        <v>1395</v>
      </c>
      <c r="D39" s="118">
        <f t="shared" ref="D39:AY39" si="68">D40</f>
        <v>0</v>
      </c>
      <c r="E39" s="118">
        <f t="shared" si="68"/>
        <v>0</v>
      </c>
      <c r="F39" s="118">
        <f t="shared" si="68"/>
        <v>0</v>
      </c>
      <c r="G39" s="118">
        <f t="shared" si="68"/>
        <v>0</v>
      </c>
      <c r="H39" s="118">
        <f t="shared" si="68"/>
        <v>1395</v>
      </c>
      <c r="I39" s="118">
        <f t="shared" si="68"/>
        <v>2532</v>
      </c>
      <c r="J39" s="118">
        <f t="shared" si="68"/>
        <v>1789</v>
      </c>
      <c r="K39" s="118">
        <f t="shared" si="68"/>
        <v>0</v>
      </c>
      <c r="L39" s="118">
        <f t="shared" si="68"/>
        <v>0</v>
      </c>
      <c r="M39" s="118">
        <f t="shared" si="68"/>
        <v>1012</v>
      </c>
      <c r="N39" s="118">
        <f t="shared" si="68"/>
        <v>0</v>
      </c>
      <c r="O39" s="118">
        <f t="shared" si="68"/>
        <v>777</v>
      </c>
      <c r="P39" s="118">
        <f t="shared" si="68"/>
        <v>1651.75</v>
      </c>
      <c r="Q39" s="171">
        <f t="shared" si="68"/>
        <v>0</v>
      </c>
      <c r="R39" s="118">
        <f t="shared" si="68"/>
        <v>0</v>
      </c>
      <c r="S39" s="171">
        <f t="shared" si="68"/>
        <v>876</v>
      </c>
      <c r="T39" s="118">
        <f t="shared" si="68"/>
        <v>0</v>
      </c>
      <c r="U39" s="118">
        <f t="shared" si="68"/>
        <v>775.75</v>
      </c>
      <c r="V39" s="118">
        <f t="shared" si="68"/>
        <v>136.236456</v>
      </c>
      <c r="W39" s="118">
        <f t="shared" si="68"/>
        <v>0</v>
      </c>
      <c r="X39" s="118">
        <f t="shared" si="68"/>
        <v>0</v>
      </c>
      <c r="Y39" s="118">
        <f t="shared" si="68"/>
        <v>136.236456</v>
      </c>
      <c r="Z39" s="118">
        <f t="shared" si="68"/>
        <v>0</v>
      </c>
      <c r="AA39" s="118">
        <f t="shared" si="68"/>
        <v>0</v>
      </c>
      <c r="AB39" s="118">
        <f t="shared" si="68"/>
        <v>0</v>
      </c>
      <c r="AC39" s="118">
        <f t="shared" si="68"/>
        <v>0</v>
      </c>
      <c r="AD39" s="118">
        <f t="shared" si="68"/>
        <v>0</v>
      </c>
      <c r="AE39" s="118">
        <f t="shared" si="68"/>
        <v>0</v>
      </c>
      <c r="AF39" s="118">
        <f t="shared" si="68"/>
        <v>0</v>
      </c>
      <c r="AG39" s="118">
        <f t="shared" si="68"/>
        <v>0</v>
      </c>
      <c r="AH39" s="171">
        <f t="shared" si="68"/>
        <v>2138</v>
      </c>
      <c r="AI39" s="118">
        <f t="shared" si="68"/>
        <v>0</v>
      </c>
      <c r="AJ39" s="118">
        <f t="shared" si="68"/>
        <v>0</v>
      </c>
      <c r="AK39" s="118">
        <f t="shared" si="68"/>
        <v>383</v>
      </c>
      <c r="AL39" s="118">
        <f t="shared" si="68"/>
        <v>0</v>
      </c>
      <c r="AM39" s="118">
        <f t="shared" si="68"/>
        <v>1755</v>
      </c>
      <c r="AN39" s="118">
        <f t="shared" si="68"/>
        <v>0</v>
      </c>
      <c r="AO39" s="171">
        <f t="shared" si="68"/>
        <v>0</v>
      </c>
      <c r="AP39" s="118">
        <f t="shared" si="68"/>
        <v>0</v>
      </c>
      <c r="AQ39" s="118">
        <f t="shared" si="68"/>
        <v>0</v>
      </c>
      <c r="AR39" s="118">
        <f t="shared" si="68"/>
        <v>0</v>
      </c>
      <c r="AS39" s="118">
        <f t="shared" si="68"/>
        <v>782</v>
      </c>
      <c r="AT39" s="118">
        <f t="shared" si="68"/>
        <v>0</v>
      </c>
      <c r="AU39" s="118">
        <f t="shared" si="68"/>
        <v>0</v>
      </c>
      <c r="AV39" s="118">
        <f t="shared" si="68"/>
        <v>0</v>
      </c>
      <c r="AW39" s="118">
        <f t="shared" si="68"/>
        <v>0</v>
      </c>
      <c r="AX39" s="118">
        <f t="shared" si="68"/>
        <v>0</v>
      </c>
      <c r="AY39" s="118">
        <f t="shared" si="68"/>
        <v>0</v>
      </c>
      <c r="AZ39" s="179">
        <f t="shared" si="3"/>
        <v>655.23645599999998</v>
      </c>
    </row>
    <row r="40" spans="1:52" ht="20.45" customHeight="1">
      <c r="A40" s="125"/>
      <c r="B40" s="120" t="s">
        <v>75</v>
      </c>
      <c r="C40" s="118">
        <f>+H40</f>
        <v>1395</v>
      </c>
      <c r="D40" s="118"/>
      <c r="E40" s="118"/>
      <c r="F40" s="118"/>
      <c r="G40" s="118"/>
      <c r="H40" s="118">
        <f>+M40+AK40</f>
        <v>1395</v>
      </c>
      <c r="I40" s="118">
        <f>+O40+AM40</f>
        <v>2532</v>
      </c>
      <c r="J40" s="118">
        <f>+M40+O40</f>
        <v>1789</v>
      </c>
      <c r="K40" s="118"/>
      <c r="L40" s="118"/>
      <c r="M40" s="118">
        <f>252+760</f>
        <v>1012</v>
      </c>
      <c r="N40" s="118"/>
      <c r="O40" s="118">
        <v>777</v>
      </c>
      <c r="P40" s="118">
        <f>+S40+U40</f>
        <v>1651.75</v>
      </c>
      <c r="Q40" s="171"/>
      <c r="R40" s="118"/>
      <c r="S40" s="171">
        <f>252+624</f>
        <v>876</v>
      </c>
      <c r="T40" s="118"/>
      <c r="U40" s="118">
        <v>775.75</v>
      </c>
      <c r="V40" s="118">
        <f>Y40</f>
        <v>136.236456</v>
      </c>
      <c r="W40" s="118"/>
      <c r="X40" s="118"/>
      <c r="Y40" s="118">
        <v>136.236456</v>
      </c>
      <c r="Z40" s="118"/>
      <c r="AA40" s="118"/>
      <c r="AB40" s="118"/>
      <c r="AC40" s="118"/>
      <c r="AD40" s="118"/>
      <c r="AE40" s="118"/>
      <c r="AF40" s="118"/>
      <c r="AG40" s="118"/>
      <c r="AH40" s="171">
        <f>+AK40+AM40</f>
        <v>2138</v>
      </c>
      <c r="AI40" s="118"/>
      <c r="AJ40" s="118"/>
      <c r="AK40" s="118">
        <v>383</v>
      </c>
      <c r="AL40" s="118"/>
      <c r="AM40" s="118">
        <v>1755</v>
      </c>
      <c r="AN40" s="118"/>
      <c r="AO40" s="171"/>
      <c r="AP40" s="118"/>
      <c r="AQ40" s="118"/>
      <c r="AR40" s="118"/>
      <c r="AS40" s="118">
        <v>782</v>
      </c>
      <c r="AT40" s="118"/>
      <c r="AU40" s="118"/>
      <c r="AV40" s="118"/>
      <c r="AW40" s="118"/>
      <c r="AX40" s="118"/>
      <c r="AY40" s="118"/>
      <c r="AZ40" s="179">
        <f t="shared" si="3"/>
        <v>655.23645599999998</v>
      </c>
    </row>
    <row r="41" spans="1:52" ht="45.6" customHeight="1">
      <c r="A41" s="114">
        <v>2</v>
      </c>
      <c r="B41" s="115" t="s">
        <v>76</v>
      </c>
      <c r="C41" s="118">
        <f>C43</f>
        <v>1332</v>
      </c>
      <c r="D41" s="118">
        <f t="shared" ref="D41:AY41" si="69">D43</f>
        <v>0</v>
      </c>
      <c r="E41" s="118">
        <f t="shared" si="69"/>
        <v>0</v>
      </c>
      <c r="F41" s="118">
        <f t="shared" si="69"/>
        <v>0</v>
      </c>
      <c r="G41" s="118">
        <f t="shared" si="69"/>
        <v>0</v>
      </c>
      <c r="H41" s="118">
        <f t="shared" ref="H41:H45" si="70">+M41+AK41</f>
        <v>1332</v>
      </c>
      <c r="I41" s="118">
        <f t="shared" si="69"/>
        <v>0</v>
      </c>
      <c r="J41" s="118">
        <f t="shared" si="69"/>
        <v>596</v>
      </c>
      <c r="K41" s="118">
        <f t="shared" si="69"/>
        <v>0</v>
      </c>
      <c r="L41" s="118">
        <f t="shared" si="69"/>
        <v>0</v>
      </c>
      <c r="M41" s="118">
        <f t="shared" si="69"/>
        <v>596</v>
      </c>
      <c r="N41" s="118">
        <f t="shared" si="69"/>
        <v>0</v>
      </c>
      <c r="O41" s="118">
        <f t="shared" si="69"/>
        <v>0</v>
      </c>
      <c r="P41" s="118">
        <f t="shared" si="69"/>
        <v>125</v>
      </c>
      <c r="Q41" s="171">
        <f t="shared" si="69"/>
        <v>0</v>
      </c>
      <c r="R41" s="118">
        <f t="shared" si="69"/>
        <v>0</v>
      </c>
      <c r="S41" s="171">
        <f t="shared" si="69"/>
        <v>125</v>
      </c>
      <c r="T41" s="118">
        <f t="shared" si="69"/>
        <v>0</v>
      </c>
      <c r="U41" s="118">
        <f t="shared" si="69"/>
        <v>0</v>
      </c>
      <c r="V41" s="118">
        <f t="shared" si="69"/>
        <v>432</v>
      </c>
      <c r="W41" s="118">
        <f t="shared" si="69"/>
        <v>0</v>
      </c>
      <c r="X41" s="118">
        <f t="shared" si="69"/>
        <v>0</v>
      </c>
      <c r="Y41" s="118">
        <f t="shared" si="69"/>
        <v>432</v>
      </c>
      <c r="Z41" s="118">
        <f t="shared" si="69"/>
        <v>0</v>
      </c>
      <c r="AA41" s="118">
        <f t="shared" si="69"/>
        <v>0</v>
      </c>
      <c r="AB41" s="118">
        <f t="shared" si="69"/>
        <v>0</v>
      </c>
      <c r="AC41" s="118">
        <f t="shared" si="69"/>
        <v>0</v>
      </c>
      <c r="AD41" s="118">
        <f t="shared" si="69"/>
        <v>0</v>
      </c>
      <c r="AE41" s="118">
        <f t="shared" si="69"/>
        <v>0</v>
      </c>
      <c r="AF41" s="118">
        <f t="shared" si="69"/>
        <v>0</v>
      </c>
      <c r="AG41" s="118">
        <f t="shared" si="69"/>
        <v>0</v>
      </c>
      <c r="AH41" s="171">
        <f t="shared" si="69"/>
        <v>736</v>
      </c>
      <c r="AI41" s="118">
        <f t="shared" si="69"/>
        <v>0</v>
      </c>
      <c r="AJ41" s="118">
        <f t="shared" si="69"/>
        <v>0</v>
      </c>
      <c r="AK41" s="118">
        <f t="shared" si="69"/>
        <v>736</v>
      </c>
      <c r="AL41" s="118">
        <f t="shared" si="69"/>
        <v>0</v>
      </c>
      <c r="AM41" s="118">
        <f t="shared" si="69"/>
        <v>0</v>
      </c>
      <c r="AN41" s="118">
        <f t="shared" si="69"/>
        <v>0</v>
      </c>
      <c r="AO41" s="171">
        <f t="shared" si="69"/>
        <v>0</v>
      </c>
      <c r="AP41" s="118">
        <f t="shared" si="69"/>
        <v>0</v>
      </c>
      <c r="AQ41" s="118">
        <f t="shared" si="69"/>
        <v>0</v>
      </c>
      <c r="AR41" s="118">
        <f t="shared" si="69"/>
        <v>0</v>
      </c>
      <c r="AS41" s="118">
        <f t="shared" si="69"/>
        <v>0</v>
      </c>
      <c r="AT41" s="118">
        <f t="shared" si="69"/>
        <v>545</v>
      </c>
      <c r="AU41" s="118">
        <f t="shared" si="69"/>
        <v>0</v>
      </c>
      <c r="AV41" s="118">
        <f t="shared" si="69"/>
        <v>0</v>
      </c>
      <c r="AW41" s="118">
        <f t="shared" si="69"/>
        <v>545</v>
      </c>
      <c r="AX41" s="118">
        <f t="shared" si="69"/>
        <v>0</v>
      </c>
      <c r="AY41" s="118">
        <f t="shared" si="69"/>
        <v>0</v>
      </c>
      <c r="AZ41" s="179">
        <f t="shared" si="3"/>
        <v>1639</v>
      </c>
    </row>
    <row r="42" spans="1:52" ht="15.6" hidden="1" customHeight="1">
      <c r="A42" s="114" t="s">
        <v>62</v>
      </c>
      <c r="B42" s="115" t="s">
        <v>77</v>
      </c>
      <c r="C42" s="118"/>
      <c r="D42" s="118"/>
      <c r="E42" s="118"/>
      <c r="F42" s="118"/>
      <c r="G42" s="118"/>
      <c r="H42" s="118">
        <f t="shared" si="70"/>
        <v>0</v>
      </c>
      <c r="I42" s="118"/>
      <c r="J42" s="118"/>
      <c r="K42" s="118"/>
      <c r="L42" s="118"/>
      <c r="M42" s="118"/>
      <c r="N42" s="118"/>
      <c r="O42" s="118"/>
      <c r="P42" s="118"/>
      <c r="Q42" s="171"/>
      <c r="R42" s="118"/>
      <c r="S42" s="171"/>
      <c r="T42" s="118"/>
      <c r="U42" s="118"/>
      <c r="V42" s="118"/>
      <c r="W42" s="118"/>
      <c r="X42" s="118"/>
      <c r="Y42" s="118"/>
      <c r="Z42" s="118"/>
      <c r="AA42" s="118"/>
      <c r="AB42" s="118"/>
      <c r="AC42" s="118"/>
      <c r="AD42" s="118"/>
      <c r="AE42" s="118"/>
      <c r="AF42" s="118"/>
      <c r="AG42" s="118"/>
      <c r="AH42" s="171"/>
      <c r="AI42" s="118"/>
      <c r="AJ42" s="118"/>
      <c r="AK42" s="118"/>
      <c r="AL42" s="118"/>
      <c r="AM42" s="118"/>
      <c r="AN42" s="118"/>
      <c r="AO42" s="171"/>
      <c r="AP42" s="118"/>
      <c r="AQ42" s="118"/>
      <c r="AR42" s="118"/>
      <c r="AS42" s="118"/>
      <c r="AT42" s="118"/>
      <c r="AU42" s="118"/>
      <c r="AV42" s="118"/>
      <c r="AW42" s="118"/>
      <c r="AX42" s="118"/>
      <c r="AY42" s="118"/>
      <c r="AZ42" s="179">
        <f t="shared" si="3"/>
        <v>0</v>
      </c>
    </row>
    <row r="43" spans="1:52" ht="20.45" customHeight="1">
      <c r="A43" s="125"/>
      <c r="B43" s="120" t="s">
        <v>78</v>
      </c>
      <c r="C43" s="118">
        <f>H43</f>
        <v>1332</v>
      </c>
      <c r="D43" s="118"/>
      <c r="E43" s="118"/>
      <c r="F43" s="118"/>
      <c r="G43" s="118"/>
      <c r="H43" s="118">
        <f t="shared" si="70"/>
        <v>1332</v>
      </c>
      <c r="I43" s="118"/>
      <c r="J43" s="118">
        <f>+M43</f>
        <v>596</v>
      </c>
      <c r="K43" s="118"/>
      <c r="L43" s="118"/>
      <c r="M43" s="118">
        <f>164+432</f>
        <v>596</v>
      </c>
      <c r="N43" s="118"/>
      <c r="O43" s="118"/>
      <c r="P43" s="118">
        <f>+S43</f>
        <v>125</v>
      </c>
      <c r="Q43" s="171"/>
      <c r="R43" s="118"/>
      <c r="S43" s="171">
        <v>125</v>
      </c>
      <c r="T43" s="118"/>
      <c r="U43" s="118"/>
      <c r="V43" s="118">
        <f>Y43</f>
        <v>432</v>
      </c>
      <c r="W43" s="118"/>
      <c r="X43" s="118"/>
      <c r="Y43" s="118">
        <v>432</v>
      </c>
      <c r="Z43" s="118"/>
      <c r="AA43" s="118"/>
      <c r="AB43" s="118"/>
      <c r="AC43" s="118"/>
      <c r="AD43" s="118"/>
      <c r="AE43" s="118"/>
      <c r="AF43" s="118"/>
      <c r="AG43" s="118"/>
      <c r="AH43" s="171">
        <f>+AK43</f>
        <v>736</v>
      </c>
      <c r="AI43" s="118"/>
      <c r="AJ43" s="118"/>
      <c r="AK43" s="118">
        <v>736</v>
      </c>
      <c r="AL43" s="118"/>
      <c r="AM43" s="118"/>
      <c r="AN43" s="118"/>
      <c r="AO43" s="171"/>
      <c r="AP43" s="118"/>
      <c r="AQ43" s="118"/>
      <c r="AR43" s="118"/>
      <c r="AS43" s="118"/>
      <c r="AT43" s="118">
        <f>AW43</f>
        <v>545</v>
      </c>
      <c r="AU43" s="118"/>
      <c r="AV43" s="118"/>
      <c r="AW43" s="118">
        <v>545</v>
      </c>
      <c r="AX43" s="118"/>
      <c r="AY43" s="118"/>
      <c r="AZ43" s="179">
        <f t="shared" si="3"/>
        <v>1639</v>
      </c>
    </row>
    <row r="44" spans="1:52" ht="20.45" hidden="1" customHeight="1">
      <c r="A44" s="114" t="s">
        <v>65</v>
      </c>
      <c r="B44" s="115" t="s">
        <v>79</v>
      </c>
      <c r="C44" s="118"/>
      <c r="D44" s="118"/>
      <c r="E44" s="118"/>
      <c r="F44" s="118"/>
      <c r="G44" s="118"/>
      <c r="H44" s="118">
        <f t="shared" si="70"/>
        <v>0</v>
      </c>
      <c r="I44" s="118"/>
      <c r="J44" s="118"/>
      <c r="K44" s="118"/>
      <c r="L44" s="118"/>
      <c r="M44" s="118"/>
      <c r="N44" s="118"/>
      <c r="O44" s="118"/>
      <c r="P44" s="118"/>
      <c r="Q44" s="171"/>
      <c r="R44" s="118"/>
      <c r="S44" s="171"/>
      <c r="T44" s="118"/>
      <c r="U44" s="118"/>
      <c r="V44" s="118"/>
      <c r="W44" s="118"/>
      <c r="X44" s="118"/>
      <c r="Y44" s="118"/>
      <c r="Z44" s="118"/>
      <c r="AA44" s="118"/>
      <c r="AB44" s="118"/>
      <c r="AC44" s="118"/>
      <c r="AD44" s="118"/>
      <c r="AE44" s="118"/>
      <c r="AF44" s="118"/>
      <c r="AG44" s="118"/>
      <c r="AH44" s="171"/>
      <c r="AI44" s="118"/>
      <c r="AJ44" s="118"/>
      <c r="AK44" s="118"/>
      <c r="AL44" s="118"/>
      <c r="AM44" s="118"/>
      <c r="AN44" s="118"/>
      <c r="AO44" s="171"/>
      <c r="AP44" s="118"/>
      <c r="AQ44" s="118"/>
      <c r="AR44" s="118"/>
      <c r="AS44" s="118"/>
      <c r="AT44" s="118"/>
      <c r="AU44" s="118"/>
      <c r="AV44" s="118"/>
      <c r="AW44" s="118"/>
      <c r="AX44" s="118"/>
      <c r="AY44" s="118"/>
      <c r="AZ44" s="179">
        <f t="shared" si="3"/>
        <v>0</v>
      </c>
    </row>
    <row r="45" spans="1:52" ht="36.6" customHeight="1">
      <c r="A45" s="114">
        <v>3</v>
      </c>
      <c r="B45" s="115" t="s">
        <v>80</v>
      </c>
      <c r="C45" s="118">
        <f>C46</f>
        <v>3332</v>
      </c>
      <c r="D45" s="118">
        <f t="shared" ref="D45:AY45" si="71">D46</f>
        <v>0</v>
      </c>
      <c r="E45" s="118">
        <f t="shared" si="71"/>
        <v>0</v>
      </c>
      <c r="F45" s="118">
        <f t="shared" si="71"/>
        <v>0</v>
      </c>
      <c r="G45" s="118">
        <f t="shared" si="71"/>
        <v>0</v>
      </c>
      <c r="H45" s="118">
        <f t="shared" si="70"/>
        <v>3332</v>
      </c>
      <c r="I45" s="118">
        <f t="shared" si="71"/>
        <v>0</v>
      </c>
      <c r="J45" s="118">
        <f t="shared" si="71"/>
        <v>2753</v>
      </c>
      <c r="K45" s="118">
        <f t="shared" si="71"/>
        <v>0</v>
      </c>
      <c r="L45" s="118">
        <f t="shared" si="71"/>
        <v>0</v>
      </c>
      <c r="M45" s="118">
        <f t="shared" si="71"/>
        <v>2753</v>
      </c>
      <c r="N45" s="118">
        <f t="shared" si="71"/>
        <v>0</v>
      </c>
      <c r="O45" s="118">
        <f t="shared" si="71"/>
        <v>0</v>
      </c>
      <c r="P45" s="118">
        <f t="shared" si="71"/>
        <v>534</v>
      </c>
      <c r="Q45" s="171">
        <f t="shared" si="71"/>
        <v>0</v>
      </c>
      <c r="R45" s="118">
        <f t="shared" si="71"/>
        <v>0</v>
      </c>
      <c r="S45" s="171">
        <f t="shared" si="71"/>
        <v>534</v>
      </c>
      <c r="T45" s="118">
        <f t="shared" si="71"/>
        <v>0</v>
      </c>
      <c r="U45" s="118">
        <f t="shared" si="71"/>
        <v>0</v>
      </c>
      <c r="V45" s="118">
        <f t="shared" si="71"/>
        <v>0</v>
      </c>
      <c r="W45" s="118">
        <f t="shared" si="71"/>
        <v>0</v>
      </c>
      <c r="X45" s="118">
        <f t="shared" si="71"/>
        <v>0</v>
      </c>
      <c r="Y45" s="118">
        <f t="shared" si="71"/>
        <v>0</v>
      </c>
      <c r="Z45" s="118">
        <f t="shared" si="71"/>
        <v>0</v>
      </c>
      <c r="AA45" s="118">
        <f t="shared" si="71"/>
        <v>0</v>
      </c>
      <c r="AB45" s="118">
        <f t="shared" si="71"/>
        <v>0</v>
      </c>
      <c r="AC45" s="118">
        <f t="shared" si="71"/>
        <v>0</v>
      </c>
      <c r="AD45" s="118">
        <f t="shared" si="71"/>
        <v>0</v>
      </c>
      <c r="AE45" s="118">
        <f t="shared" si="71"/>
        <v>0</v>
      </c>
      <c r="AF45" s="118">
        <f t="shared" si="71"/>
        <v>0</v>
      </c>
      <c r="AG45" s="118">
        <f t="shared" si="71"/>
        <v>0</v>
      </c>
      <c r="AH45" s="171">
        <f t="shared" si="71"/>
        <v>579</v>
      </c>
      <c r="AI45" s="118">
        <f t="shared" si="71"/>
        <v>0</v>
      </c>
      <c r="AJ45" s="118">
        <f t="shared" si="71"/>
        <v>0</v>
      </c>
      <c r="AK45" s="118">
        <f t="shared" si="71"/>
        <v>579</v>
      </c>
      <c r="AL45" s="118">
        <f t="shared" si="71"/>
        <v>0</v>
      </c>
      <c r="AM45" s="118">
        <f t="shared" si="71"/>
        <v>0</v>
      </c>
      <c r="AN45" s="118">
        <f t="shared" si="71"/>
        <v>0</v>
      </c>
      <c r="AO45" s="171">
        <f t="shared" si="71"/>
        <v>0</v>
      </c>
      <c r="AP45" s="118">
        <f t="shared" si="71"/>
        <v>0</v>
      </c>
      <c r="AQ45" s="118">
        <f t="shared" si="71"/>
        <v>0</v>
      </c>
      <c r="AR45" s="118">
        <f t="shared" si="71"/>
        <v>0</v>
      </c>
      <c r="AS45" s="118">
        <f t="shared" si="71"/>
        <v>0</v>
      </c>
      <c r="AT45" s="118">
        <f t="shared" si="71"/>
        <v>700</v>
      </c>
      <c r="AU45" s="118">
        <f t="shared" si="71"/>
        <v>0</v>
      </c>
      <c r="AV45" s="118">
        <f t="shared" si="71"/>
        <v>0</v>
      </c>
      <c r="AW45" s="118">
        <f t="shared" si="71"/>
        <v>700</v>
      </c>
      <c r="AX45" s="118">
        <f t="shared" si="71"/>
        <v>0</v>
      </c>
      <c r="AY45" s="118">
        <f t="shared" si="71"/>
        <v>0</v>
      </c>
      <c r="AZ45" s="179">
        <f t="shared" si="3"/>
        <v>2798</v>
      </c>
    </row>
    <row r="46" spans="1:52" s="25" customFormat="1" ht="19.899999999999999" customHeight="1">
      <c r="A46" s="125"/>
      <c r="B46" s="120" t="s">
        <v>81</v>
      </c>
      <c r="C46" s="121">
        <f>+M46+AK46</f>
        <v>3332</v>
      </c>
      <c r="D46" s="121"/>
      <c r="E46" s="121"/>
      <c r="F46" s="121"/>
      <c r="G46" s="121"/>
      <c r="H46" s="121">
        <f>+C46</f>
        <v>3332</v>
      </c>
      <c r="I46" s="121"/>
      <c r="J46" s="121">
        <f>+M46</f>
        <v>2753</v>
      </c>
      <c r="K46" s="121"/>
      <c r="L46" s="121"/>
      <c r="M46" s="121">
        <f>743+2010</f>
        <v>2753</v>
      </c>
      <c r="N46" s="121"/>
      <c r="O46" s="121"/>
      <c r="P46" s="121">
        <f>+S46</f>
        <v>534</v>
      </c>
      <c r="Q46" s="172"/>
      <c r="R46" s="121"/>
      <c r="S46" s="172">
        <f>263+271</f>
        <v>534</v>
      </c>
      <c r="T46" s="121"/>
      <c r="U46" s="121"/>
      <c r="V46" s="121"/>
      <c r="W46" s="121"/>
      <c r="X46" s="121"/>
      <c r="Y46" s="121"/>
      <c r="Z46" s="121"/>
      <c r="AA46" s="121"/>
      <c r="AB46" s="121"/>
      <c r="AC46" s="121"/>
      <c r="AD46" s="121"/>
      <c r="AE46" s="121"/>
      <c r="AF46" s="121"/>
      <c r="AG46" s="121"/>
      <c r="AH46" s="172">
        <f>+AK46</f>
        <v>579</v>
      </c>
      <c r="AI46" s="121"/>
      <c r="AJ46" s="121"/>
      <c r="AK46" s="121">
        <v>579</v>
      </c>
      <c r="AL46" s="121"/>
      <c r="AM46" s="121"/>
      <c r="AN46" s="121"/>
      <c r="AO46" s="172"/>
      <c r="AP46" s="121"/>
      <c r="AQ46" s="121"/>
      <c r="AR46" s="121"/>
      <c r="AS46" s="121"/>
      <c r="AT46" s="118">
        <f>AW46</f>
        <v>700</v>
      </c>
      <c r="AU46" s="118"/>
      <c r="AV46" s="118"/>
      <c r="AW46" s="118">
        <v>700</v>
      </c>
      <c r="AX46" s="118"/>
      <c r="AY46" s="121"/>
      <c r="AZ46" s="179">
        <f t="shared" si="3"/>
        <v>2798</v>
      </c>
    </row>
    <row r="47" spans="1:52" ht="39.75" hidden="1" customHeight="1">
      <c r="A47" s="114">
        <v>4</v>
      </c>
      <c r="B47" s="115" t="s">
        <v>82</v>
      </c>
      <c r="C47" s="118"/>
      <c r="D47" s="118"/>
      <c r="E47" s="118"/>
      <c r="F47" s="118"/>
      <c r="G47" s="118"/>
      <c r="H47" s="118"/>
      <c r="I47" s="118"/>
      <c r="J47" s="118"/>
      <c r="K47" s="118"/>
      <c r="L47" s="118"/>
      <c r="M47" s="118"/>
      <c r="N47" s="118"/>
      <c r="O47" s="118"/>
      <c r="P47" s="118"/>
      <c r="Q47" s="171"/>
      <c r="R47" s="118"/>
      <c r="S47" s="171"/>
      <c r="T47" s="118"/>
      <c r="U47" s="118"/>
      <c r="V47" s="118"/>
      <c r="W47" s="118"/>
      <c r="X47" s="118"/>
      <c r="Y47" s="118"/>
      <c r="Z47" s="118"/>
      <c r="AA47" s="118"/>
      <c r="AB47" s="118"/>
      <c r="AC47" s="118"/>
      <c r="AD47" s="118"/>
      <c r="AE47" s="118"/>
      <c r="AF47" s="118"/>
      <c r="AG47" s="118"/>
      <c r="AH47" s="171"/>
      <c r="AI47" s="118"/>
      <c r="AJ47" s="118"/>
      <c r="AK47" s="118"/>
      <c r="AL47" s="118"/>
      <c r="AM47" s="118"/>
      <c r="AN47" s="118"/>
      <c r="AO47" s="171"/>
      <c r="AP47" s="118"/>
      <c r="AQ47" s="118"/>
      <c r="AR47" s="118"/>
      <c r="AS47" s="118"/>
      <c r="AT47" s="118"/>
      <c r="AU47" s="118"/>
      <c r="AV47" s="118"/>
      <c r="AW47" s="118"/>
      <c r="AX47" s="118"/>
      <c r="AY47" s="118"/>
      <c r="AZ47" s="179">
        <f t="shared" si="3"/>
        <v>0</v>
      </c>
    </row>
    <row r="48" spans="1:52" s="23" customFormat="1" ht="42.75" customHeight="1">
      <c r="A48" s="122" t="s">
        <v>83</v>
      </c>
      <c r="B48" s="123" t="s">
        <v>84</v>
      </c>
      <c r="C48" s="113">
        <f>SUM(C49:C53)</f>
        <v>12671</v>
      </c>
      <c r="D48" s="113">
        <f t="shared" ref="D48:AY48" si="72">SUM(D49:D53)</f>
        <v>9330</v>
      </c>
      <c r="E48" s="113">
        <f t="shared" si="72"/>
        <v>9330</v>
      </c>
      <c r="F48" s="113">
        <f t="shared" si="72"/>
        <v>0</v>
      </c>
      <c r="G48" s="113">
        <f t="shared" si="72"/>
        <v>0</v>
      </c>
      <c r="H48" s="113">
        <f t="shared" si="72"/>
        <v>3341</v>
      </c>
      <c r="I48" s="113">
        <f t="shared" si="72"/>
        <v>0</v>
      </c>
      <c r="J48" s="113">
        <f t="shared" si="72"/>
        <v>6277</v>
      </c>
      <c r="K48" s="113">
        <f t="shared" si="72"/>
        <v>4003</v>
      </c>
      <c r="L48" s="113">
        <f t="shared" si="72"/>
        <v>0</v>
      </c>
      <c r="M48" s="113">
        <f t="shared" si="72"/>
        <v>2274</v>
      </c>
      <c r="N48" s="113">
        <f t="shared" si="72"/>
        <v>0</v>
      </c>
      <c r="O48" s="113">
        <f t="shared" si="72"/>
        <v>0</v>
      </c>
      <c r="P48" s="113">
        <f t="shared" si="72"/>
        <v>4365</v>
      </c>
      <c r="Q48" s="161">
        <f t="shared" si="72"/>
        <v>3998</v>
      </c>
      <c r="R48" s="113">
        <f t="shared" si="72"/>
        <v>0</v>
      </c>
      <c r="S48" s="161">
        <f t="shared" si="72"/>
        <v>367</v>
      </c>
      <c r="T48" s="113">
        <f t="shared" si="72"/>
        <v>0</v>
      </c>
      <c r="U48" s="113">
        <f t="shared" si="72"/>
        <v>0</v>
      </c>
      <c r="V48" s="113">
        <f t="shared" si="72"/>
        <v>22.19</v>
      </c>
      <c r="W48" s="113">
        <f t="shared" si="72"/>
        <v>0</v>
      </c>
      <c r="X48" s="113">
        <f t="shared" si="72"/>
        <v>0</v>
      </c>
      <c r="Y48" s="113">
        <f t="shared" si="72"/>
        <v>22.19</v>
      </c>
      <c r="Z48" s="113">
        <f t="shared" si="72"/>
        <v>0</v>
      </c>
      <c r="AA48" s="113">
        <f t="shared" si="72"/>
        <v>0</v>
      </c>
      <c r="AB48" s="113">
        <f t="shared" si="72"/>
        <v>0</v>
      </c>
      <c r="AC48" s="113">
        <f t="shared" si="72"/>
        <v>0</v>
      </c>
      <c r="AD48" s="113">
        <f t="shared" si="72"/>
        <v>0</v>
      </c>
      <c r="AE48" s="113">
        <f t="shared" si="72"/>
        <v>0</v>
      </c>
      <c r="AF48" s="113">
        <f t="shared" si="72"/>
        <v>0</v>
      </c>
      <c r="AG48" s="113">
        <f t="shared" si="72"/>
        <v>0</v>
      </c>
      <c r="AH48" s="161">
        <f t="shared" si="72"/>
        <v>4048</v>
      </c>
      <c r="AI48" s="113">
        <f t="shared" si="72"/>
        <v>2981</v>
      </c>
      <c r="AJ48" s="113">
        <f t="shared" si="72"/>
        <v>0</v>
      </c>
      <c r="AK48" s="113">
        <f t="shared" si="72"/>
        <v>1067</v>
      </c>
      <c r="AL48" s="113">
        <f t="shared" si="72"/>
        <v>0</v>
      </c>
      <c r="AM48" s="113">
        <f t="shared" si="72"/>
        <v>0</v>
      </c>
      <c r="AN48" s="113">
        <f t="shared" si="72"/>
        <v>285</v>
      </c>
      <c r="AO48" s="161">
        <f t="shared" si="72"/>
        <v>285</v>
      </c>
      <c r="AP48" s="113">
        <f t="shared" si="72"/>
        <v>0</v>
      </c>
      <c r="AQ48" s="113">
        <f t="shared" si="72"/>
        <v>0</v>
      </c>
      <c r="AR48" s="113">
        <f t="shared" si="72"/>
        <v>0</v>
      </c>
      <c r="AS48" s="113">
        <f t="shared" si="72"/>
        <v>0</v>
      </c>
      <c r="AT48" s="113">
        <f t="shared" si="72"/>
        <v>3413</v>
      </c>
      <c r="AU48" s="113">
        <f t="shared" si="72"/>
        <v>2346</v>
      </c>
      <c r="AV48" s="113">
        <f t="shared" si="72"/>
        <v>0</v>
      </c>
      <c r="AW48" s="113">
        <f t="shared" si="72"/>
        <v>1067</v>
      </c>
      <c r="AX48" s="113">
        <f t="shared" si="72"/>
        <v>0</v>
      </c>
      <c r="AY48" s="113">
        <f t="shared" si="72"/>
        <v>0</v>
      </c>
      <c r="AZ48" s="179">
        <f t="shared" si="3"/>
        <v>2996.19</v>
      </c>
    </row>
    <row r="49" spans="1:52" s="25" customFormat="1" ht="19.149999999999999" customHeight="1">
      <c r="A49" s="125"/>
      <c r="B49" s="151" t="s">
        <v>195</v>
      </c>
      <c r="C49" s="121">
        <f>+H49</f>
        <v>1810</v>
      </c>
      <c r="D49" s="121"/>
      <c r="E49" s="121"/>
      <c r="F49" s="121"/>
      <c r="G49" s="121"/>
      <c r="H49" s="121">
        <v>1810</v>
      </c>
      <c r="I49" s="121"/>
      <c r="J49" s="121">
        <f>+M49</f>
        <v>1810</v>
      </c>
      <c r="K49" s="121"/>
      <c r="L49" s="121"/>
      <c r="M49" s="121">
        <v>1810</v>
      </c>
      <c r="N49" s="121"/>
      <c r="O49" s="121"/>
      <c r="P49" s="121"/>
      <c r="Q49" s="172"/>
      <c r="R49" s="121"/>
      <c r="S49" s="172"/>
      <c r="T49" s="121"/>
      <c r="U49" s="121"/>
      <c r="V49" s="121"/>
      <c r="W49" s="121"/>
      <c r="X49" s="121"/>
      <c r="Y49" s="121"/>
      <c r="Z49" s="121"/>
      <c r="AA49" s="121"/>
      <c r="AB49" s="121"/>
      <c r="AC49" s="121"/>
      <c r="AD49" s="121"/>
      <c r="AE49" s="121"/>
      <c r="AF49" s="121"/>
      <c r="AG49" s="121"/>
      <c r="AH49" s="172"/>
      <c r="AI49" s="121"/>
      <c r="AJ49" s="121"/>
      <c r="AK49" s="121"/>
      <c r="AL49" s="121"/>
      <c r="AM49" s="121"/>
      <c r="AN49" s="121"/>
      <c r="AO49" s="172"/>
      <c r="AP49" s="121"/>
      <c r="AQ49" s="121"/>
      <c r="AR49" s="121"/>
      <c r="AS49" s="121"/>
      <c r="AT49" s="121"/>
      <c r="AU49" s="121"/>
      <c r="AV49" s="121"/>
      <c r="AW49" s="121"/>
      <c r="AX49" s="121"/>
      <c r="AY49" s="121"/>
      <c r="AZ49" s="179">
        <f t="shared" si="3"/>
        <v>1810</v>
      </c>
    </row>
    <row r="50" spans="1:52" s="25" customFormat="1" ht="19.149999999999999" customHeight="1">
      <c r="A50" s="125"/>
      <c r="B50" s="150" t="s">
        <v>64</v>
      </c>
      <c r="C50" s="121">
        <f>H50</f>
        <v>1131</v>
      </c>
      <c r="D50" s="121"/>
      <c r="E50" s="121"/>
      <c r="F50" s="121"/>
      <c r="G50" s="121"/>
      <c r="H50" s="121">
        <f>+M50+AK50</f>
        <v>1131</v>
      </c>
      <c r="I50" s="121"/>
      <c r="J50" s="121">
        <f>+M50</f>
        <v>464</v>
      </c>
      <c r="K50" s="121"/>
      <c r="L50" s="121"/>
      <c r="M50" s="121">
        <f>389+75</f>
        <v>464</v>
      </c>
      <c r="N50" s="121"/>
      <c r="O50" s="121"/>
      <c r="P50" s="121">
        <f>+S50</f>
        <v>367</v>
      </c>
      <c r="Q50" s="172"/>
      <c r="R50" s="121"/>
      <c r="S50" s="172">
        <f>287+80</f>
        <v>367</v>
      </c>
      <c r="T50" s="121"/>
      <c r="U50" s="121"/>
      <c r="V50" s="121">
        <f>+Y50</f>
        <v>22.19</v>
      </c>
      <c r="W50" s="121"/>
      <c r="X50" s="121"/>
      <c r="Y50" s="121">
        <v>22.19</v>
      </c>
      <c r="Z50" s="121"/>
      <c r="AA50" s="121"/>
      <c r="AB50" s="121"/>
      <c r="AC50" s="121"/>
      <c r="AD50" s="121"/>
      <c r="AE50" s="121"/>
      <c r="AF50" s="121"/>
      <c r="AG50" s="121"/>
      <c r="AH50" s="172">
        <f>+AK50</f>
        <v>667</v>
      </c>
      <c r="AI50" s="121"/>
      <c r="AJ50" s="121"/>
      <c r="AK50" s="121">
        <v>667</v>
      </c>
      <c r="AL50" s="121"/>
      <c r="AM50" s="121"/>
      <c r="AN50" s="121"/>
      <c r="AO50" s="172"/>
      <c r="AP50" s="121"/>
      <c r="AQ50" s="121"/>
      <c r="AR50" s="121"/>
      <c r="AS50" s="121"/>
      <c r="AT50" s="121">
        <f>AW50</f>
        <v>667</v>
      </c>
      <c r="AU50" s="121"/>
      <c r="AV50" s="121"/>
      <c r="AW50" s="121">
        <v>667</v>
      </c>
      <c r="AX50" s="121"/>
      <c r="AY50" s="121"/>
      <c r="AZ50" s="179">
        <f t="shared" si="3"/>
        <v>786.19</v>
      </c>
    </row>
    <row r="51" spans="1:52" s="25" customFormat="1" ht="19.149999999999999" customHeight="1">
      <c r="A51" s="125"/>
      <c r="B51" s="150" t="s">
        <v>198</v>
      </c>
      <c r="C51" s="121">
        <f>+H51</f>
        <v>400</v>
      </c>
      <c r="D51" s="121"/>
      <c r="E51" s="121"/>
      <c r="F51" s="121"/>
      <c r="G51" s="121"/>
      <c r="H51" s="121">
        <f>+M51+AK51</f>
        <v>400</v>
      </c>
      <c r="I51" s="121"/>
      <c r="J51" s="121"/>
      <c r="K51" s="121"/>
      <c r="L51" s="121"/>
      <c r="M51" s="121"/>
      <c r="N51" s="121"/>
      <c r="O51" s="121"/>
      <c r="P51" s="121"/>
      <c r="Q51" s="172"/>
      <c r="R51" s="121"/>
      <c r="S51" s="172"/>
      <c r="T51" s="121"/>
      <c r="U51" s="121"/>
      <c r="V51" s="121"/>
      <c r="W51" s="121"/>
      <c r="X51" s="121"/>
      <c r="Y51" s="121"/>
      <c r="Z51" s="121"/>
      <c r="AA51" s="121"/>
      <c r="AB51" s="121"/>
      <c r="AC51" s="121"/>
      <c r="AD51" s="121"/>
      <c r="AE51" s="121"/>
      <c r="AF51" s="121"/>
      <c r="AG51" s="121"/>
      <c r="AH51" s="172">
        <f>+AK51</f>
        <v>400</v>
      </c>
      <c r="AI51" s="121"/>
      <c r="AJ51" s="121"/>
      <c r="AK51" s="121">
        <v>400</v>
      </c>
      <c r="AL51" s="121"/>
      <c r="AM51" s="121"/>
      <c r="AN51" s="121"/>
      <c r="AO51" s="172"/>
      <c r="AP51" s="121"/>
      <c r="AQ51" s="121"/>
      <c r="AR51" s="121"/>
      <c r="AS51" s="121"/>
      <c r="AT51" s="121">
        <f>AW51</f>
        <v>400</v>
      </c>
      <c r="AU51" s="121"/>
      <c r="AV51" s="121"/>
      <c r="AW51" s="121">
        <v>400</v>
      </c>
      <c r="AX51" s="121"/>
      <c r="AY51" s="121"/>
      <c r="AZ51" s="179">
        <f t="shared" si="3"/>
        <v>400</v>
      </c>
    </row>
    <row r="52" spans="1:52" s="25" customFormat="1" ht="46.9" customHeight="1">
      <c r="A52" s="125"/>
      <c r="B52" s="126" t="s">
        <v>196</v>
      </c>
      <c r="C52" s="121">
        <f>+E52</f>
        <v>1140</v>
      </c>
      <c r="D52" s="121">
        <f>+E52</f>
        <v>1140</v>
      </c>
      <c r="E52" s="121">
        <v>1140</v>
      </c>
      <c r="F52" s="121"/>
      <c r="G52" s="121"/>
      <c r="H52" s="121"/>
      <c r="I52" s="121"/>
      <c r="J52" s="121">
        <f>+K52</f>
        <v>1140</v>
      </c>
      <c r="K52" s="121">
        <v>1140</v>
      </c>
      <c r="L52" s="121"/>
      <c r="M52" s="121"/>
      <c r="N52" s="121"/>
      <c r="O52" s="121"/>
      <c r="P52" s="121">
        <f>+Q52</f>
        <v>1135</v>
      </c>
      <c r="Q52" s="172">
        <f>1140-5</f>
        <v>1135</v>
      </c>
      <c r="R52" s="121"/>
      <c r="S52" s="172"/>
      <c r="T52" s="121"/>
      <c r="U52" s="121"/>
      <c r="V52" s="121">
        <v>0</v>
      </c>
      <c r="W52" s="121">
        <v>0</v>
      </c>
      <c r="X52" s="121"/>
      <c r="Y52" s="121"/>
      <c r="Z52" s="121"/>
      <c r="AA52" s="121"/>
      <c r="AB52" s="121"/>
      <c r="AC52" s="121"/>
      <c r="AD52" s="121"/>
      <c r="AE52" s="121"/>
      <c r="AF52" s="121"/>
      <c r="AG52" s="121"/>
      <c r="AH52" s="172"/>
      <c r="AI52" s="121"/>
      <c r="AJ52" s="121"/>
      <c r="AK52" s="121"/>
      <c r="AL52" s="121"/>
      <c r="AM52" s="121"/>
      <c r="AN52" s="121"/>
      <c r="AO52" s="172"/>
      <c r="AP52" s="121"/>
      <c r="AQ52" s="121"/>
      <c r="AR52" s="121"/>
      <c r="AS52" s="121"/>
      <c r="AT52" s="121"/>
      <c r="AU52" s="121"/>
      <c r="AV52" s="121"/>
      <c r="AW52" s="121"/>
      <c r="AX52" s="121"/>
      <c r="AY52" s="121"/>
      <c r="AZ52" s="179">
        <f t="shared" si="3"/>
        <v>0</v>
      </c>
    </row>
    <row r="53" spans="1:52" s="25" customFormat="1" ht="36" customHeight="1">
      <c r="A53" s="125"/>
      <c r="B53" s="126" t="s">
        <v>197</v>
      </c>
      <c r="C53" s="121">
        <v>8190</v>
      </c>
      <c r="D53" s="121">
        <f>+E53</f>
        <v>8190</v>
      </c>
      <c r="E53" s="121">
        <v>8190</v>
      </c>
      <c r="F53" s="121"/>
      <c r="G53" s="121"/>
      <c r="H53" s="121"/>
      <c r="I53" s="121"/>
      <c r="J53" s="121">
        <f>2293+570</f>
        <v>2863</v>
      </c>
      <c r="K53" s="121">
        <v>2863</v>
      </c>
      <c r="L53" s="121"/>
      <c r="M53" s="121"/>
      <c r="N53" s="121"/>
      <c r="O53" s="121"/>
      <c r="P53" s="121">
        <f>+Q53</f>
        <v>2863</v>
      </c>
      <c r="Q53" s="172">
        <v>2863</v>
      </c>
      <c r="R53" s="121"/>
      <c r="S53" s="172"/>
      <c r="T53" s="121"/>
      <c r="U53" s="121"/>
      <c r="V53" s="121"/>
      <c r="W53" s="121"/>
      <c r="X53" s="121"/>
      <c r="Y53" s="121"/>
      <c r="Z53" s="121"/>
      <c r="AA53" s="121"/>
      <c r="AB53" s="121"/>
      <c r="AC53" s="121"/>
      <c r="AD53" s="121"/>
      <c r="AE53" s="121"/>
      <c r="AF53" s="121"/>
      <c r="AG53" s="121"/>
      <c r="AH53" s="172">
        <v>2981</v>
      </c>
      <c r="AI53" s="121">
        <v>2981</v>
      </c>
      <c r="AJ53" s="121"/>
      <c r="AK53" s="121"/>
      <c r="AL53" s="121"/>
      <c r="AM53" s="121"/>
      <c r="AN53" s="121">
        <f>+AO53</f>
        <v>285</v>
      </c>
      <c r="AO53" s="172">
        <v>285</v>
      </c>
      <c r="AP53" s="121"/>
      <c r="AQ53" s="121"/>
      <c r="AR53" s="121"/>
      <c r="AS53" s="121"/>
      <c r="AT53" s="121">
        <f>+AU53</f>
        <v>2346</v>
      </c>
      <c r="AU53" s="121">
        <v>2346</v>
      </c>
      <c r="AV53" s="121"/>
      <c r="AW53" s="121"/>
      <c r="AX53" s="121"/>
      <c r="AY53" s="121"/>
      <c r="AZ53" s="179">
        <f t="shared" si="3"/>
        <v>0</v>
      </c>
    </row>
    <row r="54" spans="1:52" s="23" customFormat="1" ht="45" customHeight="1">
      <c r="A54" s="122" t="s">
        <v>85</v>
      </c>
      <c r="B54" s="123" t="s">
        <v>86</v>
      </c>
      <c r="C54" s="113"/>
      <c r="D54" s="113"/>
      <c r="E54" s="113"/>
      <c r="F54" s="113"/>
      <c r="G54" s="113"/>
      <c r="H54" s="113"/>
      <c r="I54" s="113"/>
      <c r="J54" s="113"/>
      <c r="K54" s="113"/>
      <c r="L54" s="113"/>
      <c r="M54" s="113"/>
      <c r="N54" s="113"/>
      <c r="O54" s="113"/>
      <c r="P54" s="113"/>
      <c r="Q54" s="161"/>
      <c r="R54" s="113"/>
      <c r="S54" s="161"/>
      <c r="T54" s="113"/>
      <c r="U54" s="113"/>
      <c r="V54" s="113"/>
      <c r="W54" s="113"/>
      <c r="X54" s="113"/>
      <c r="Y54" s="113"/>
      <c r="Z54" s="113"/>
      <c r="AA54" s="113"/>
      <c r="AB54" s="113"/>
      <c r="AC54" s="113"/>
      <c r="AD54" s="113"/>
      <c r="AE54" s="113"/>
      <c r="AF54" s="113"/>
      <c r="AG54" s="113"/>
      <c r="AH54" s="161"/>
      <c r="AI54" s="113"/>
      <c r="AJ54" s="113"/>
      <c r="AK54" s="113"/>
      <c r="AL54" s="113"/>
      <c r="AM54" s="113"/>
      <c r="AN54" s="113"/>
      <c r="AO54" s="161"/>
      <c r="AP54" s="113"/>
      <c r="AQ54" s="113"/>
      <c r="AR54" s="113"/>
      <c r="AS54" s="113"/>
      <c r="AT54" s="113"/>
      <c r="AU54" s="113"/>
      <c r="AV54" s="113"/>
      <c r="AW54" s="113"/>
      <c r="AX54" s="113"/>
      <c r="AY54" s="113"/>
      <c r="AZ54" s="179">
        <f t="shared" si="3"/>
        <v>0</v>
      </c>
    </row>
    <row r="55" spans="1:52" s="23" customFormat="1" ht="35.450000000000003" customHeight="1">
      <c r="A55" s="122" t="s">
        <v>87</v>
      </c>
      <c r="B55" s="123" t="s">
        <v>88</v>
      </c>
      <c r="C55" s="113">
        <f>+C56</f>
        <v>455</v>
      </c>
      <c r="D55" s="113">
        <f t="shared" ref="D55:AY55" si="73">+D56</f>
        <v>0</v>
      </c>
      <c r="E55" s="113">
        <f t="shared" si="73"/>
        <v>0</v>
      </c>
      <c r="F55" s="113">
        <f t="shared" si="73"/>
        <v>0</v>
      </c>
      <c r="G55" s="113">
        <f t="shared" si="73"/>
        <v>0</v>
      </c>
      <c r="H55" s="113">
        <f t="shared" si="73"/>
        <v>455</v>
      </c>
      <c r="I55" s="113">
        <f t="shared" si="73"/>
        <v>0</v>
      </c>
      <c r="J55" s="113">
        <f t="shared" si="73"/>
        <v>246</v>
      </c>
      <c r="K55" s="113">
        <f t="shared" si="73"/>
        <v>0</v>
      </c>
      <c r="L55" s="113">
        <f t="shared" si="73"/>
        <v>0</v>
      </c>
      <c r="M55" s="113">
        <f t="shared" si="73"/>
        <v>246</v>
      </c>
      <c r="N55" s="113">
        <f t="shared" si="73"/>
        <v>0</v>
      </c>
      <c r="O55" s="113">
        <f t="shared" si="73"/>
        <v>0</v>
      </c>
      <c r="P55" s="113">
        <f t="shared" si="73"/>
        <v>165</v>
      </c>
      <c r="Q55" s="161">
        <f t="shared" si="73"/>
        <v>0</v>
      </c>
      <c r="R55" s="113">
        <f t="shared" si="73"/>
        <v>0</v>
      </c>
      <c r="S55" s="161">
        <f t="shared" si="73"/>
        <v>165</v>
      </c>
      <c r="T55" s="113">
        <f t="shared" si="73"/>
        <v>0</v>
      </c>
      <c r="U55" s="113">
        <f t="shared" si="73"/>
        <v>0</v>
      </c>
      <c r="V55" s="113">
        <f t="shared" si="73"/>
        <v>81</v>
      </c>
      <c r="W55" s="113">
        <f t="shared" si="73"/>
        <v>0</v>
      </c>
      <c r="X55" s="113">
        <f t="shared" si="73"/>
        <v>0</v>
      </c>
      <c r="Y55" s="113">
        <f t="shared" si="73"/>
        <v>81</v>
      </c>
      <c r="Z55" s="113">
        <f t="shared" si="73"/>
        <v>0</v>
      </c>
      <c r="AA55" s="113">
        <f t="shared" si="73"/>
        <v>0</v>
      </c>
      <c r="AB55" s="113">
        <f t="shared" si="73"/>
        <v>0</v>
      </c>
      <c r="AC55" s="113">
        <f t="shared" si="73"/>
        <v>0</v>
      </c>
      <c r="AD55" s="113">
        <f t="shared" si="73"/>
        <v>0</v>
      </c>
      <c r="AE55" s="113">
        <f t="shared" si="73"/>
        <v>0</v>
      </c>
      <c r="AF55" s="113">
        <f t="shared" si="73"/>
        <v>0</v>
      </c>
      <c r="AG55" s="113">
        <f t="shared" si="73"/>
        <v>0</v>
      </c>
      <c r="AH55" s="161">
        <f t="shared" si="73"/>
        <v>209</v>
      </c>
      <c r="AI55" s="113">
        <f t="shared" si="73"/>
        <v>0</v>
      </c>
      <c r="AJ55" s="113">
        <f t="shared" si="73"/>
        <v>0</v>
      </c>
      <c r="AK55" s="113">
        <f t="shared" si="73"/>
        <v>209</v>
      </c>
      <c r="AL55" s="113">
        <f t="shared" si="73"/>
        <v>0</v>
      </c>
      <c r="AM55" s="113">
        <f t="shared" si="73"/>
        <v>0</v>
      </c>
      <c r="AN55" s="113">
        <f t="shared" si="73"/>
        <v>0</v>
      </c>
      <c r="AO55" s="161">
        <f t="shared" si="73"/>
        <v>0</v>
      </c>
      <c r="AP55" s="113">
        <f t="shared" si="73"/>
        <v>0</v>
      </c>
      <c r="AQ55" s="113">
        <f t="shared" si="73"/>
        <v>0</v>
      </c>
      <c r="AR55" s="113">
        <f t="shared" si="73"/>
        <v>0</v>
      </c>
      <c r="AS55" s="113">
        <f t="shared" si="73"/>
        <v>0</v>
      </c>
      <c r="AT55" s="113">
        <f t="shared" si="73"/>
        <v>188</v>
      </c>
      <c r="AU55" s="113">
        <f t="shared" si="73"/>
        <v>0</v>
      </c>
      <c r="AV55" s="113">
        <f t="shared" si="73"/>
        <v>0</v>
      </c>
      <c r="AW55" s="113">
        <f t="shared" si="73"/>
        <v>188</v>
      </c>
      <c r="AX55" s="113">
        <f t="shared" si="73"/>
        <v>0</v>
      </c>
      <c r="AY55" s="113">
        <f t="shared" si="73"/>
        <v>0</v>
      </c>
      <c r="AZ55" s="179">
        <f t="shared" si="3"/>
        <v>371</v>
      </c>
    </row>
    <row r="56" spans="1:52" ht="19.149999999999999" customHeight="1">
      <c r="A56" s="125"/>
      <c r="B56" s="120" t="s">
        <v>89</v>
      </c>
      <c r="C56" s="118">
        <f>+H56</f>
        <v>455</v>
      </c>
      <c r="D56" s="118"/>
      <c r="E56" s="118"/>
      <c r="F56" s="118"/>
      <c r="G56" s="118"/>
      <c r="H56" s="118">
        <f>+M56+AH56</f>
        <v>455</v>
      </c>
      <c r="I56" s="118"/>
      <c r="J56" s="118">
        <f>+M56</f>
        <v>246</v>
      </c>
      <c r="K56" s="118"/>
      <c r="L56" s="118"/>
      <c r="M56" s="118">
        <f>67+179</f>
        <v>246</v>
      </c>
      <c r="N56" s="118"/>
      <c r="O56" s="118"/>
      <c r="P56" s="118">
        <f>+S56</f>
        <v>165</v>
      </c>
      <c r="Q56" s="171"/>
      <c r="R56" s="118"/>
      <c r="S56" s="171">
        <f>153+12</f>
        <v>165</v>
      </c>
      <c r="T56" s="118"/>
      <c r="U56" s="118"/>
      <c r="V56" s="118">
        <f>Y56</f>
        <v>81</v>
      </c>
      <c r="W56" s="118"/>
      <c r="X56" s="118"/>
      <c r="Y56" s="118">
        <f>J56-P56</f>
        <v>81</v>
      </c>
      <c r="Z56" s="118"/>
      <c r="AA56" s="118"/>
      <c r="AB56" s="118"/>
      <c r="AC56" s="118"/>
      <c r="AD56" s="118"/>
      <c r="AE56" s="118"/>
      <c r="AF56" s="118"/>
      <c r="AG56" s="118"/>
      <c r="AH56" s="171">
        <f>+AK56</f>
        <v>209</v>
      </c>
      <c r="AI56" s="118"/>
      <c r="AJ56" s="118"/>
      <c r="AK56" s="118">
        <v>209</v>
      </c>
      <c r="AL56" s="118"/>
      <c r="AM56" s="118"/>
      <c r="AN56" s="118"/>
      <c r="AO56" s="171"/>
      <c r="AP56" s="118"/>
      <c r="AQ56" s="118"/>
      <c r="AR56" s="118"/>
      <c r="AS56" s="118"/>
      <c r="AT56" s="118">
        <f>AW56</f>
        <v>188</v>
      </c>
      <c r="AU56" s="118"/>
      <c r="AV56" s="118"/>
      <c r="AW56" s="118">
        <v>188</v>
      </c>
      <c r="AX56" s="118"/>
      <c r="AY56" s="118"/>
      <c r="AZ56" s="179">
        <f t="shared" si="3"/>
        <v>371</v>
      </c>
    </row>
    <row r="57" spans="1:52" s="23" customFormat="1" ht="37.9" customHeight="1">
      <c r="A57" s="122" t="s">
        <v>90</v>
      </c>
      <c r="B57" s="123" t="s">
        <v>91</v>
      </c>
      <c r="C57" s="113">
        <f>C58+C60</f>
        <v>508</v>
      </c>
      <c r="D57" s="113">
        <f t="shared" ref="D57:AY57" si="74">D58+D60</f>
        <v>0</v>
      </c>
      <c r="E57" s="113">
        <f t="shared" si="74"/>
        <v>0</v>
      </c>
      <c r="F57" s="113">
        <f t="shared" si="74"/>
        <v>0</v>
      </c>
      <c r="G57" s="113">
        <f t="shared" si="74"/>
        <v>0</v>
      </c>
      <c r="H57" s="113">
        <f t="shared" si="74"/>
        <v>508</v>
      </c>
      <c r="I57" s="113">
        <f t="shared" si="74"/>
        <v>0</v>
      </c>
      <c r="J57" s="113">
        <f t="shared" si="74"/>
        <v>412</v>
      </c>
      <c r="K57" s="113">
        <f t="shared" si="74"/>
        <v>0</v>
      </c>
      <c r="L57" s="113">
        <f t="shared" si="74"/>
        <v>0</v>
      </c>
      <c r="M57" s="113">
        <f t="shared" si="74"/>
        <v>412</v>
      </c>
      <c r="N57" s="113">
        <f t="shared" si="74"/>
        <v>0</v>
      </c>
      <c r="O57" s="113">
        <f t="shared" si="74"/>
        <v>0</v>
      </c>
      <c r="P57" s="113">
        <f t="shared" si="74"/>
        <v>115</v>
      </c>
      <c r="Q57" s="161">
        <f t="shared" si="74"/>
        <v>0</v>
      </c>
      <c r="R57" s="113">
        <f t="shared" si="74"/>
        <v>0</v>
      </c>
      <c r="S57" s="161">
        <f t="shared" si="74"/>
        <v>115</v>
      </c>
      <c r="T57" s="113">
        <f t="shared" si="74"/>
        <v>0</v>
      </c>
      <c r="U57" s="113">
        <f t="shared" si="74"/>
        <v>0</v>
      </c>
      <c r="V57" s="113">
        <f t="shared" si="74"/>
        <v>21</v>
      </c>
      <c r="W57" s="113">
        <f t="shared" si="74"/>
        <v>0</v>
      </c>
      <c r="X57" s="113">
        <f t="shared" si="74"/>
        <v>0</v>
      </c>
      <c r="Y57" s="113">
        <f t="shared" si="74"/>
        <v>21</v>
      </c>
      <c r="Z57" s="113">
        <f t="shared" si="74"/>
        <v>0</v>
      </c>
      <c r="AA57" s="113">
        <f t="shared" si="74"/>
        <v>0</v>
      </c>
      <c r="AB57" s="113">
        <f t="shared" si="74"/>
        <v>0</v>
      </c>
      <c r="AC57" s="113">
        <f t="shared" si="74"/>
        <v>0</v>
      </c>
      <c r="AD57" s="113">
        <f t="shared" si="74"/>
        <v>0</v>
      </c>
      <c r="AE57" s="113">
        <f t="shared" si="74"/>
        <v>0</v>
      </c>
      <c r="AF57" s="113">
        <f t="shared" si="74"/>
        <v>0</v>
      </c>
      <c r="AG57" s="113">
        <f t="shared" si="74"/>
        <v>0</v>
      </c>
      <c r="AH57" s="161">
        <f t="shared" si="74"/>
        <v>96</v>
      </c>
      <c r="AI57" s="113">
        <f t="shared" si="74"/>
        <v>0</v>
      </c>
      <c r="AJ57" s="113">
        <f t="shared" si="74"/>
        <v>0</v>
      </c>
      <c r="AK57" s="113">
        <f t="shared" si="74"/>
        <v>96</v>
      </c>
      <c r="AL57" s="113">
        <f t="shared" si="74"/>
        <v>0</v>
      </c>
      <c r="AM57" s="113">
        <f t="shared" si="74"/>
        <v>0</v>
      </c>
      <c r="AN57" s="113">
        <f t="shared" si="74"/>
        <v>0</v>
      </c>
      <c r="AO57" s="161">
        <f t="shared" si="74"/>
        <v>0</v>
      </c>
      <c r="AP57" s="113">
        <f t="shared" si="74"/>
        <v>0</v>
      </c>
      <c r="AQ57" s="113">
        <f t="shared" si="74"/>
        <v>0</v>
      </c>
      <c r="AR57" s="113">
        <f t="shared" si="74"/>
        <v>0</v>
      </c>
      <c r="AS57" s="113">
        <f t="shared" si="74"/>
        <v>0</v>
      </c>
      <c r="AT57" s="113">
        <f t="shared" si="74"/>
        <v>45</v>
      </c>
      <c r="AU57" s="113">
        <f t="shared" si="74"/>
        <v>0</v>
      </c>
      <c r="AV57" s="113">
        <f t="shared" si="74"/>
        <v>0</v>
      </c>
      <c r="AW57" s="113">
        <f t="shared" si="74"/>
        <v>45</v>
      </c>
      <c r="AX57" s="113">
        <f t="shared" si="74"/>
        <v>0</v>
      </c>
      <c r="AY57" s="113">
        <f t="shared" si="74"/>
        <v>0</v>
      </c>
      <c r="AZ57" s="179">
        <f t="shared" si="3"/>
        <v>414</v>
      </c>
    </row>
    <row r="58" spans="1:52" ht="37.9" customHeight="1">
      <c r="A58" s="114">
        <v>1</v>
      </c>
      <c r="B58" s="115" t="s">
        <v>92</v>
      </c>
      <c r="C58" s="118">
        <f>C59</f>
        <v>272</v>
      </c>
      <c r="D58" s="118">
        <f t="shared" ref="D58:AY58" si="75">D59</f>
        <v>0</v>
      </c>
      <c r="E58" s="118">
        <f t="shared" si="75"/>
        <v>0</v>
      </c>
      <c r="F58" s="118">
        <f t="shared" si="75"/>
        <v>0</v>
      </c>
      <c r="G58" s="118">
        <f t="shared" si="75"/>
        <v>0</v>
      </c>
      <c r="H58" s="118">
        <f t="shared" si="75"/>
        <v>272</v>
      </c>
      <c r="I58" s="118">
        <f t="shared" si="75"/>
        <v>0</v>
      </c>
      <c r="J58" s="118">
        <f t="shared" si="75"/>
        <v>272</v>
      </c>
      <c r="K58" s="118">
        <f t="shared" si="75"/>
        <v>0</v>
      </c>
      <c r="L58" s="118">
        <f t="shared" si="75"/>
        <v>0</v>
      </c>
      <c r="M58" s="118">
        <f t="shared" si="75"/>
        <v>272</v>
      </c>
      <c r="N58" s="118">
        <f t="shared" si="75"/>
        <v>0</v>
      </c>
      <c r="O58" s="118">
        <f t="shared" si="75"/>
        <v>0</v>
      </c>
      <c r="P58" s="118">
        <f t="shared" si="75"/>
        <v>0</v>
      </c>
      <c r="Q58" s="171">
        <f t="shared" si="75"/>
        <v>0</v>
      </c>
      <c r="R58" s="118">
        <f t="shared" si="75"/>
        <v>0</v>
      </c>
      <c r="S58" s="171">
        <f t="shared" si="75"/>
        <v>0</v>
      </c>
      <c r="T58" s="118">
        <f t="shared" si="75"/>
        <v>0</v>
      </c>
      <c r="U58" s="118">
        <f t="shared" si="75"/>
        <v>0</v>
      </c>
      <c r="V58" s="118">
        <f t="shared" si="75"/>
        <v>0</v>
      </c>
      <c r="W58" s="118">
        <f t="shared" si="75"/>
        <v>0</v>
      </c>
      <c r="X58" s="118">
        <f t="shared" si="75"/>
        <v>0</v>
      </c>
      <c r="Y58" s="118">
        <f t="shared" si="75"/>
        <v>0</v>
      </c>
      <c r="Z58" s="118">
        <f t="shared" si="75"/>
        <v>0</v>
      </c>
      <c r="AA58" s="118">
        <f t="shared" si="75"/>
        <v>0</v>
      </c>
      <c r="AB58" s="118">
        <f t="shared" si="75"/>
        <v>0</v>
      </c>
      <c r="AC58" s="118">
        <f t="shared" si="75"/>
        <v>0</v>
      </c>
      <c r="AD58" s="118">
        <f t="shared" si="75"/>
        <v>0</v>
      </c>
      <c r="AE58" s="118">
        <f t="shared" si="75"/>
        <v>0</v>
      </c>
      <c r="AF58" s="118">
        <f t="shared" si="75"/>
        <v>0</v>
      </c>
      <c r="AG58" s="118">
        <f t="shared" si="75"/>
        <v>0</v>
      </c>
      <c r="AH58" s="171">
        <f t="shared" si="75"/>
        <v>0</v>
      </c>
      <c r="AI58" s="118">
        <f t="shared" si="75"/>
        <v>0</v>
      </c>
      <c r="AJ58" s="118">
        <f t="shared" si="75"/>
        <v>0</v>
      </c>
      <c r="AK58" s="118">
        <f t="shared" si="75"/>
        <v>0</v>
      </c>
      <c r="AL58" s="118">
        <f t="shared" si="75"/>
        <v>0</v>
      </c>
      <c r="AM58" s="118">
        <f t="shared" si="75"/>
        <v>0</v>
      </c>
      <c r="AN58" s="118">
        <f t="shared" si="75"/>
        <v>0</v>
      </c>
      <c r="AO58" s="171">
        <f t="shared" si="75"/>
        <v>0</v>
      </c>
      <c r="AP58" s="118">
        <f t="shared" si="75"/>
        <v>0</v>
      </c>
      <c r="AQ58" s="118">
        <f t="shared" si="75"/>
        <v>0</v>
      </c>
      <c r="AR58" s="118">
        <f t="shared" si="75"/>
        <v>0</v>
      </c>
      <c r="AS58" s="118">
        <f t="shared" si="75"/>
        <v>0</v>
      </c>
      <c r="AT58" s="118">
        <f t="shared" si="75"/>
        <v>0</v>
      </c>
      <c r="AU58" s="118">
        <f t="shared" si="75"/>
        <v>0</v>
      </c>
      <c r="AV58" s="118">
        <f t="shared" si="75"/>
        <v>0</v>
      </c>
      <c r="AW58" s="118">
        <f t="shared" si="75"/>
        <v>0</v>
      </c>
      <c r="AX58" s="118">
        <f t="shared" si="75"/>
        <v>0</v>
      </c>
      <c r="AY58" s="118">
        <f t="shared" si="75"/>
        <v>0</v>
      </c>
      <c r="AZ58" s="179">
        <f t="shared" si="3"/>
        <v>272</v>
      </c>
    </row>
    <row r="59" spans="1:52" s="25" customFormat="1" ht="19.149999999999999" customHeight="1">
      <c r="A59" s="125"/>
      <c r="B59" s="149" t="s">
        <v>64</v>
      </c>
      <c r="C59" s="121">
        <f>+H59</f>
        <v>272</v>
      </c>
      <c r="D59" s="121"/>
      <c r="E59" s="121"/>
      <c r="F59" s="121"/>
      <c r="G59" s="121"/>
      <c r="H59" s="121">
        <f>+M59+AK59</f>
        <v>272</v>
      </c>
      <c r="I59" s="121"/>
      <c r="J59" s="121">
        <f>+M59</f>
        <v>272</v>
      </c>
      <c r="K59" s="121"/>
      <c r="L59" s="121"/>
      <c r="M59" s="121">
        <v>272</v>
      </c>
      <c r="N59" s="121"/>
      <c r="O59" s="121"/>
      <c r="P59" s="121"/>
      <c r="Q59" s="172"/>
      <c r="R59" s="121"/>
      <c r="S59" s="172"/>
      <c r="T59" s="121"/>
      <c r="U59" s="121"/>
      <c r="V59" s="121"/>
      <c r="W59" s="121"/>
      <c r="X59" s="121"/>
      <c r="Y59" s="121"/>
      <c r="Z59" s="121"/>
      <c r="AA59" s="121"/>
      <c r="AB59" s="121"/>
      <c r="AC59" s="121"/>
      <c r="AD59" s="121"/>
      <c r="AE59" s="121"/>
      <c r="AF59" s="121"/>
      <c r="AG59" s="121"/>
      <c r="AH59" s="172"/>
      <c r="AI59" s="121"/>
      <c r="AJ59" s="121"/>
      <c r="AK59" s="121"/>
      <c r="AL59" s="121"/>
      <c r="AM59" s="121"/>
      <c r="AN59" s="121"/>
      <c r="AO59" s="172"/>
      <c r="AP59" s="121"/>
      <c r="AQ59" s="121"/>
      <c r="AR59" s="121"/>
      <c r="AS59" s="121"/>
      <c r="AT59" s="121"/>
      <c r="AU59" s="121"/>
      <c r="AV59" s="121"/>
      <c r="AW59" s="121"/>
      <c r="AX59" s="121"/>
      <c r="AY59" s="121"/>
      <c r="AZ59" s="179">
        <f t="shared" si="3"/>
        <v>272</v>
      </c>
    </row>
    <row r="60" spans="1:52" ht="36" customHeight="1">
      <c r="A60" s="114">
        <v>2</v>
      </c>
      <c r="B60" s="115" t="s">
        <v>93</v>
      </c>
      <c r="C60" s="118">
        <f>C61</f>
        <v>236</v>
      </c>
      <c r="D60" s="118">
        <f t="shared" ref="D60:AY60" si="76">D61</f>
        <v>0</v>
      </c>
      <c r="E60" s="118">
        <f t="shared" si="76"/>
        <v>0</v>
      </c>
      <c r="F60" s="118">
        <f t="shared" si="76"/>
        <v>0</v>
      </c>
      <c r="G60" s="118">
        <f t="shared" si="76"/>
        <v>0</v>
      </c>
      <c r="H60" s="121">
        <f t="shared" ref="H60:H123" si="77">+M60+AK60</f>
        <v>236</v>
      </c>
      <c r="I60" s="118">
        <f t="shared" si="76"/>
        <v>0</v>
      </c>
      <c r="J60" s="118">
        <f t="shared" si="76"/>
        <v>140</v>
      </c>
      <c r="K60" s="118">
        <f t="shared" si="76"/>
        <v>0</v>
      </c>
      <c r="L60" s="118">
        <f t="shared" si="76"/>
        <v>0</v>
      </c>
      <c r="M60" s="118">
        <f t="shared" si="76"/>
        <v>140</v>
      </c>
      <c r="N60" s="118">
        <f t="shared" si="76"/>
        <v>0</v>
      </c>
      <c r="O60" s="118">
        <f t="shared" si="76"/>
        <v>0</v>
      </c>
      <c r="P60" s="118">
        <f t="shared" si="76"/>
        <v>115</v>
      </c>
      <c r="Q60" s="171">
        <f t="shared" si="76"/>
        <v>0</v>
      </c>
      <c r="R60" s="118">
        <f t="shared" si="76"/>
        <v>0</v>
      </c>
      <c r="S60" s="171">
        <f t="shared" si="76"/>
        <v>115</v>
      </c>
      <c r="T60" s="118">
        <f t="shared" si="76"/>
        <v>0</v>
      </c>
      <c r="U60" s="118">
        <f t="shared" si="76"/>
        <v>0</v>
      </c>
      <c r="V60" s="118">
        <f t="shared" si="76"/>
        <v>21</v>
      </c>
      <c r="W60" s="118">
        <f t="shared" si="76"/>
        <v>0</v>
      </c>
      <c r="X60" s="118">
        <f t="shared" si="76"/>
        <v>0</v>
      </c>
      <c r="Y60" s="118">
        <f t="shared" si="76"/>
        <v>21</v>
      </c>
      <c r="Z60" s="118">
        <f t="shared" si="76"/>
        <v>0</v>
      </c>
      <c r="AA60" s="118">
        <f t="shared" si="76"/>
        <v>0</v>
      </c>
      <c r="AB60" s="118">
        <f t="shared" si="76"/>
        <v>0</v>
      </c>
      <c r="AC60" s="118">
        <f t="shared" si="76"/>
        <v>0</v>
      </c>
      <c r="AD60" s="118">
        <f t="shared" si="76"/>
        <v>0</v>
      </c>
      <c r="AE60" s="118">
        <f t="shared" si="76"/>
        <v>0</v>
      </c>
      <c r="AF60" s="118">
        <f t="shared" si="76"/>
        <v>0</v>
      </c>
      <c r="AG60" s="118">
        <f t="shared" si="76"/>
        <v>0</v>
      </c>
      <c r="AH60" s="171">
        <f t="shared" si="76"/>
        <v>96</v>
      </c>
      <c r="AI60" s="118">
        <f t="shared" si="76"/>
        <v>0</v>
      </c>
      <c r="AJ60" s="118">
        <f t="shared" si="76"/>
        <v>0</v>
      </c>
      <c r="AK60" s="118">
        <f t="shared" si="76"/>
        <v>96</v>
      </c>
      <c r="AL60" s="118">
        <f t="shared" si="76"/>
        <v>0</v>
      </c>
      <c r="AM60" s="118">
        <f t="shared" si="76"/>
        <v>0</v>
      </c>
      <c r="AN60" s="118">
        <f t="shared" si="76"/>
        <v>0</v>
      </c>
      <c r="AO60" s="171">
        <f t="shared" si="76"/>
        <v>0</v>
      </c>
      <c r="AP60" s="118">
        <f t="shared" si="76"/>
        <v>0</v>
      </c>
      <c r="AQ60" s="118">
        <f t="shared" si="76"/>
        <v>0</v>
      </c>
      <c r="AR60" s="118">
        <f t="shared" si="76"/>
        <v>0</v>
      </c>
      <c r="AS60" s="118">
        <f t="shared" si="76"/>
        <v>0</v>
      </c>
      <c r="AT60" s="118">
        <f t="shared" si="76"/>
        <v>45</v>
      </c>
      <c r="AU60" s="118">
        <f t="shared" si="76"/>
        <v>0</v>
      </c>
      <c r="AV60" s="118">
        <f t="shared" si="76"/>
        <v>0</v>
      </c>
      <c r="AW60" s="118">
        <f t="shared" si="76"/>
        <v>45</v>
      </c>
      <c r="AX60" s="118">
        <f t="shared" si="76"/>
        <v>0</v>
      </c>
      <c r="AY60" s="118">
        <f t="shared" si="76"/>
        <v>0</v>
      </c>
      <c r="AZ60" s="179">
        <f t="shared" si="3"/>
        <v>142</v>
      </c>
    </row>
    <row r="61" spans="1:52" s="25" customFormat="1" ht="19.899999999999999" customHeight="1">
      <c r="A61" s="125"/>
      <c r="B61" s="149" t="s">
        <v>64</v>
      </c>
      <c r="C61" s="121">
        <f>+H61</f>
        <v>236</v>
      </c>
      <c r="D61" s="121"/>
      <c r="E61" s="121"/>
      <c r="F61" s="121"/>
      <c r="G61" s="121"/>
      <c r="H61" s="121">
        <f t="shared" si="77"/>
        <v>236</v>
      </c>
      <c r="I61" s="121"/>
      <c r="J61" s="121">
        <f>+M61</f>
        <v>140</v>
      </c>
      <c r="K61" s="121"/>
      <c r="L61" s="121"/>
      <c r="M61" s="121">
        <f>42+98</f>
        <v>140</v>
      </c>
      <c r="N61" s="121"/>
      <c r="O61" s="121"/>
      <c r="P61" s="121">
        <f>+S61</f>
        <v>115</v>
      </c>
      <c r="Q61" s="172"/>
      <c r="R61" s="121"/>
      <c r="S61" s="172">
        <f>38+77</f>
        <v>115</v>
      </c>
      <c r="T61" s="121"/>
      <c r="U61" s="121"/>
      <c r="V61" s="121">
        <f>+Y61</f>
        <v>21</v>
      </c>
      <c r="W61" s="121"/>
      <c r="X61" s="121"/>
      <c r="Y61" s="121">
        <f>98-77</f>
        <v>21</v>
      </c>
      <c r="Z61" s="121"/>
      <c r="AA61" s="121"/>
      <c r="AB61" s="121"/>
      <c r="AC61" s="121"/>
      <c r="AD61" s="121"/>
      <c r="AE61" s="121"/>
      <c r="AF61" s="121"/>
      <c r="AG61" s="121"/>
      <c r="AH61" s="172">
        <f>+AK61</f>
        <v>96</v>
      </c>
      <c r="AI61" s="121"/>
      <c r="AJ61" s="121"/>
      <c r="AK61" s="121">
        <v>96</v>
      </c>
      <c r="AL61" s="121"/>
      <c r="AM61" s="121"/>
      <c r="AN61" s="121"/>
      <c r="AO61" s="172"/>
      <c r="AP61" s="121"/>
      <c r="AQ61" s="121"/>
      <c r="AR61" s="121"/>
      <c r="AS61" s="121"/>
      <c r="AT61" s="121">
        <f>AW61</f>
        <v>45</v>
      </c>
      <c r="AU61" s="121"/>
      <c r="AV61" s="121"/>
      <c r="AW61" s="121">
        <v>45</v>
      </c>
      <c r="AX61" s="121"/>
      <c r="AY61" s="121"/>
      <c r="AZ61" s="179">
        <f t="shared" si="3"/>
        <v>142</v>
      </c>
    </row>
    <row r="62" spans="1:52" s="23" customFormat="1" ht="51" customHeight="1">
      <c r="A62" s="122" t="s">
        <v>94</v>
      </c>
      <c r="B62" s="123" t="s">
        <v>95</v>
      </c>
      <c r="C62" s="113">
        <f>C63+C69</f>
        <v>652</v>
      </c>
      <c r="D62" s="113">
        <f t="shared" ref="D62:AY62" si="78">D63+D69</f>
        <v>0</v>
      </c>
      <c r="E62" s="113">
        <f t="shared" si="78"/>
        <v>0</v>
      </c>
      <c r="F62" s="113">
        <f t="shared" si="78"/>
        <v>0</v>
      </c>
      <c r="G62" s="113">
        <f t="shared" si="78"/>
        <v>0</v>
      </c>
      <c r="H62" s="121">
        <f t="shared" si="77"/>
        <v>652</v>
      </c>
      <c r="I62" s="113">
        <f t="shared" si="78"/>
        <v>0</v>
      </c>
      <c r="J62" s="113">
        <f t="shared" si="78"/>
        <v>404</v>
      </c>
      <c r="K62" s="113">
        <f t="shared" si="78"/>
        <v>0</v>
      </c>
      <c r="L62" s="113">
        <f t="shared" si="78"/>
        <v>0</v>
      </c>
      <c r="M62" s="113">
        <f t="shared" si="78"/>
        <v>404</v>
      </c>
      <c r="N62" s="113">
        <f t="shared" si="78"/>
        <v>0</v>
      </c>
      <c r="O62" s="113">
        <f t="shared" si="78"/>
        <v>0</v>
      </c>
      <c r="P62" s="113">
        <f t="shared" si="78"/>
        <v>384</v>
      </c>
      <c r="Q62" s="161">
        <f t="shared" si="78"/>
        <v>0</v>
      </c>
      <c r="R62" s="113">
        <f t="shared" si="78"/>
        <v>0</v>
      </c>
      <c r="S62" s="161">
        <f t="shared" si="78"/>
        <v>384</v>
      </c>
      <c r="T62" s="113">
        <f t="shared" si="78"/>
        <v>0</v>
      </c>
      <c r="U62" s="113">
        <f t="shared" si="78"/>
        <v>0</v>
      </c>
      <c r="V62" s="113">
        <f t="shared" si="78"/>
        <v>0</v>
      </c>
      <c r="W62" s="113">
        <f t="shared" si="78"/>
        <v>0</v>
      </c>
      <c r="X62" s="113">
        <f t="shared" si="78"/>
        <v>0</v>
      </c>
      <c r="Y62" s="113">
        <f t="shared" si="78"/>
        <v>0</v>
      </c>
      <c r="Z62" s="113">
        <f t="shared" si="78"/>
        <v>0</v>
      </c>
      <c r="AA62" s="113">
        <f t="shared" si="78"/>
        <v>0</v>
      </c>
      <c r="AB62" s="113">
        <f t="shared" si="78"/>
        <v>0</v>
      </c>
      <c r="AC62" s="113">
        <f t="shared" si="78"/>
        <v>0</v>
      </c>
      <c r="AD62" s="113">
        <f t="shared" si="78"/>
        <v>0</v>
      </c>
      <c r="AE62" s="113">
        <f t="shared" si="78"/>
        <v>0</v>
      </c>
      <c r="AF62" s="113">
        <f t="shared" si="78"/>
        <v>0</v>
      </c>
      <c r="AG62" s="113">
        <f t="shared" si="78"/>
        <v>0</v>
      </c>
      <c r="AH62" s="161">
        <f t="shared" si="78"/>
        <v>248</v>
      </c>
      <c r="AI62" s="113">
        <f t="shared" si="78"/>
        <v>0</v>
      </c>
      <c r="AJ62" s="113">
        <f t="shared" si="78"/>
        <v>0</v>
      </c>
      <c r="AK62" s="113">
        <f t="shared" si="78"/>
        <v>248</v>
      </c>
      <c r="AL62" s="113">
        <f t="shared" si="78"/>
        <v>0</v>
      </c>
      <c r="AM62" s="113">
        <f t="shared" si="78"/>
        <v>0</v>
      </c>
      <c r="AN62" s="113">
        <f t="shared" si="78"/>
        <v>0</v>
      </c>
      <c r="AO62" s="161">
        <f t="shared" si="78"/>
        <v>0</v>
      </c>
      <c r="AP62" s="113">
        <f t="shared" si="78"/>
        <v>0</v>
      </c>
      <c r="AQ62" s="113">
        <f t="shared" si="78"/>
        <v>0</v>
      </c>
      <c r="AR62" s="113">
        <f t="shared" si="78"/>
        <v>0</v>
      </c>
      <c r="AS62" s="113">
        <f t="shared" si="78"/>
        <v>0</v>
      </c>
      <c r="AT62" s="113">
        <f t="shared" si="78"/>
        <v>285</v>
      </c>
      <c r="AU62" s="113">
        <f t="shared" si="78"/>
        <v>0</v>
      </c>
      <c r="AV62" s="113">
        <f t="shared" si="78"/>
        <v>0</v>
      </c>
      <c r="AW62" s="113">
        <f t="shared" si="78"/>
        <v>285</v>
      </c>
      <c r="AX62" s="113">
        <f t="shared" si="78"/>
        <v>0</v>
      </c>
      <c r="AY62" s="113">
        <f t="shared" si="78"/>
        <v>0</v>
      </c>
      <c r="AZ62" s="179">
        <f t="shared" si="3"/>
        <v>268</v>
      </c>
    </row>
    <row r="63" spans="1:52" ht="38.450000000000003" customHeight="1">
      <c r="A63" s="114">
        <v>1</v>
      </c>
      <c r="B63" s="115" t="s">
        <v>96</v>
      </c>
      <c r="C63" s="118">
        <f>C65</f>
        <v>574</v>
      </c>
      <c r="D63" s="118">
        <f t="shared" ref="D63:AW63" si="79">D65</f>
        <v>0</v>
      </c>
      <c r="E63" s="118">
        <f t="shared" si="79"/>
        <v>0</v>
      </c>
      <c r="F63" s="118">
        <f t="shared" si="79"/>
        <v>0</v>
      </c>
      <c r="G63" s="118">
        <f t="shared" si="79"/>
        <v>0</v>
      </c>
      <c r="H63" s="121">
        <f t="shared" si="77"/>
        <v>574</v>
      </c>
      <c r="I63" s="118">
        <f t="shared" si="79"/>
        <v>0</v>
      </c>
      <c r="J63" s="118">
        <f t="shared" si="79"/>
        <v>357</v>
      </c>
      <c r="K63" s="118">
        <f t="shared" si="79"/>
        <v>0</v>
      </c>
      <c r="L63" s="118">
        <f t="shared" si="79"/>
        <v>0</v>
      </c>
      <c r="M63" s="118">
        <f t="shared" si="79"/>
        <v>357</v>
      </c>
      <c r="N63" s="118">
        <f t="shared" si="79"/>
        <v>0</v>
      </c>
      <c r="O63" s="118">
        <f t="shared" si="79"/>
        <v>0</v>
      </c>
      <c r="P63" s="118">
        <f t="shared" si="79"/>
        <v>356</v>
      </c>
      <c r="Q63" s="171">
        <f t="shared" si="79"/>
        <v>0</v>
      </c>
      <c r="R63" s="118">
        <f t="shared" si="79"/>
        <v>0</v>
      </c>
      <c r="S63" s="171">
        <f t="shared" si="79"/>
        <v>356</v>
      </c>
      <c r="T63" s="118">
        <f t="shared" si="79"/>
        <v>0</v>
      </c>
      <c r="U63" s="118">
        <f t="shared" si="79"/>
        <v>0</v>
      </c>
      <c r="V63" s="118">
        <f t="shared" si="79"/>
        <v>0</v>
      </c>
      <c r="W63" s="118">
        <f t="shared" si="79"/>
        <v>0</v>
      </c>
      <c r="X63" s="118">
        <f t="shared" si="79"/>
        <v>0</v>
      </c>
      <c r="Y63" s="118">
        <f t="shared" si="79"/>
        <v>0</v>
      </c>
      <c r="Z63" s="118">
        <f t="shared" si="79"/>
        <v>0</v>
      </c>
      <c r="AA63" s="118">
        <f t="shared" si="79"/>
        <v>0</v>
      </c>
      <c r="AB63" s="118">
        <f t="shared" si="79"/>
        <v>0</v>
      </c>
      <c r="AC63" s="118">
        <f t="shared" si="79"/>
        <v>0</v>
      </c>
      <c r="AD63" s="118">
        <f t="shared" si="79"/>
        <v>0</v>
      </c>
      <c r="AE63" s="118">
        <f t="shared" si="79"/>
        <v>0</v>
      </c>
      <c r="AF63" s="118">
        <f t="shared" si="79"/>
        <v>0</v>
      </c>
      <c r="AG63" s="118">
        <f t="shared" si="79"/>
        <v>0</v>
      </c>
      <c r="AH63" s="171">
        <f t="shared" si="79"/>
        <v>217</v>
      </c>
      <c r="AI63" s="118">
        <f t="shared" si="79"/>
        <v>0</v>
      </c>
      <c r="AJ63" s="118">
        <f t="shared" si="79"/>
        <v>0</v>
      </c>
      <c r="AK63" s="118">
        <f t="shared" si="79"/>
        <v>217</v>
      </c>
      <c r="AL63" s="118">
        <f t="shared" si="79"/>
        <v>0</v>
      </c>
      <c r="AM63" s="118">
        <f t="shared" si="79"/>
        <v>0</v>
      </c>
      <c r="AN63" s="118">
        <f t="shared" si="79"/>
        <v>0</v>
      </c>
      <c r="AO63" s="171">
        <f t="shared" si="79"/>
        <v>0</v>
      </c>
      <c r="AP63" s="118">
        <f t="shared" si="79"/>
        <v>0</v>
      </c>
      <c r="AQ63" s="118">
        <f t="shared" si="79"/>
        <v>0</v>
      </c>
      <c r="AR63" s="118">
        <f t="shared" si="79"/>
        <v>0</v>
      </c>
      <c r="AS63" s="118">
        <f t="shared" si="79"/>
        <v>0</v>
      </c>
      <c r="AT63" s="118">
        <f t="shared" si="79"/>
        <v>254</v>
      </c>
      <c r="AU63" s="118">
        <f t="shared" si="79"/>
        <v>0</v>
      </c>
      <c r="AV63" s="118">
        <f t="shared" si="79"/>
        <v>0</v>
      </c>
      <c r="AW63" s="118">
        <f t="shared" si="79"/>
        <v>254</v>
      </c>
      <c r="AX63" s="118"/>
      <c r="AY63" s="118"/>
      <c r="AZ63" s="179">
        <f t="shared" si="3"/>
        <v>218</v>
      </c>
    </row>
    <row r="64" spans="1:52" ht="53.25" hidden="1" customHeight="1">
      <c r="A64" s="114" t="s">
        <v>62</v>
      </c>
      <c r="B64" s="115" t="s">
        <v>97</v>
      </c>
      <c r="C64" s="118"/>
      <c r="D64" s="118"/>
      <c r="E64" s="118"/>
      <c r="F64" s="118"/>
      <c r="G64" s="118"/>
      <c r="H64" s="121">
        <f t="shared" si="77"/>
        <v>0</v>
      </c>
      <c r="I64" s="118"/>
      <c r="J64" s="118"/>
      <c r="K64" s="118"/>
      <c r="L64" s="118"/>
      <c r="M64" s="118"/>
      <c r="N64" s="118"/>
      <c r="O64" s="118"/>
      <c r="P64" s="118"/>
      <c r="Q64" s="171"/>
      <c r="R64" s="118"/>
      <c r="S64" s="171"/>
      <c r="T64" s="118"/>
      <c r="U64" s="118"/>
      <c r="V64" s="118"/>
      <c r="W64" s="118"/>
      <c r="X64" s="118"/>
      <c r="Y64" s="118"/>
      <c r="Z64" s="118"/>
      <c r="AA64" s="118"/>
      <c r="AB64" s="118"/>
      <c r="AC64" s="118"/>
      <c r="AD64" s="118"/>
      <c r="AE64" s="118"/>
      <c r="AF64" s="118"/>
      <c r="AG64" s="118"/>
      <c r="AH64" s="171"/>
      <c r="AI64" s="118"/>
      <c r="AJ64" s="118"/>
      <c r="AK64" s="118"/>
      <c r="AL64" s="118"/>
      <c r="AM64" s="118"/>
      <c r="AN64" s="118"/>
      <c r="AO64" s="171"/>
      <c r="AP64" s="118"/>
      <c r="AQ64" s="118"/>
      <c r="AR64" s="118"/>
      <c r="AS64" s="118"/>
      <c r="AT64" s="118"/>
      <c r="AU64" s="118"/>
      <c r="AV64" s="118"/>
      <c r="AW64" s="118"/>
      <c r="AX64" s="118"/>
      <c r="AY64" s="118"/>
      <c r="AZ64" s="179">
        <f t="shared" si="3"/>
        <v>0</v>
      </c>
    </row>
    <row r="65" spans="1:52" s="25" customFormat="1" ht="20.45" customHeight="1">
      <c r="A65" s="125"/>
      <c r="B65" s="120" t="s">
        <v>98</v>
      </c>
      <c r="C65" s="121">
        <f>+H65</f>
        <v>574</v>
      </c>
      <c r="D65" s="121"/>
      <c r="E65" s="121"/>
      <c r="F65" s="121"/>
      <c r="G65" s="121"/>
      <c r="H65" s="121">
        <f t="shared" si="77"/>
        <v>574</v>
      </c>
      <c r="I65" s="121"/>
      <c r="J65" s="121">
        <f>+M65</f>
        <v>357</v>
      </c>
      <c r="K65" s="121"/>
      <c r="L65" s="121"/>
      <c r="M65" s="121">
        <f>72+285</f>
        <v>357</v>
      </c>
      <c r="N65" s="121"/>
      <c r="O65" s="121"/>
      <c r="P65" s="121">
        <f>+S65</f>
        <v>356</v>
      </c>
      <c r="Q65" s="172"/>
      <c r="R65" s="121"/>
      <c r="S65" s="172">
        <f>72+284</f>
        <v>356</v>
      </c>
      <c r="T65" s="121"/>
      <c r="U65" s="121"/>
      <c r="V65" s="121">
        <v>0</v>
      </c>
      <c r="W65" s="121"/>
      <c r="X65" s="121"/>
      <c r="Y65" s="121">
        <v>0</v>
      </c>
      <c r="Z65" s="121"/>
      <c r="AA65" s="121"/>
      <c r="AB65" s="121"/>
      <c r="AC65" s="121"/>
      <c r="AD65" s="121"/>
      <c r="AE65" s="121"/>
      <c r="AF65" s="121"/>
      <c r="AG65" s="121"/>
      <c r="AH65" s="172">
        <f>+AK65</f>
        <v>217</v>
      </c>
      <c r="AI65" s="121"/>
      <c r="AJ65" s="121"/>
      <c r="AK65" s="121">
        <v>217</v>
      </c>
      <c r="AL65" s="121"/>
      <c r="AM65" s="121"/>
      <c r="AN65" s="121"/>
      <c r="AO65" s="172"/>
      <c r="AP65" s="121"/>
      <c r="AQ65" s="121"/>
      <c r="AR65" s="121"/>
      <c r="AS65" s="121"/>
      <c r="AT65" s="121">
        <f>AW65</f>
        <v>254</v>
      </c>
      <c r="AU65" s="121"/>
      <c r="AV65" s="121"/>
      <c r="AW65" s="121">
        <v>254</v>
      </c>
      <c r="AX65" s="121"/>
      <c r="AY65" s="121"/>
      <c r="AZ65" s="179">
        <f t="shared" si="3"/>
        <v>218</v>
      </c>
    </row>
    <row r="66" spans="1:52" ht="53.25" hidden="1" customHeight="1">
      <c r="A66" s="114" t="s">
        <v>65</v>
      </c>
      <c r="B66" s="115" t="s">
        <v>99</v>
      </c>
      <c r="C66" s="118"/>
      <c r="D66" s="118"/>
      <c r="E66" s="118"/>
      <c r="F66" s="118"/>
      <c r="G66" s="118"/>
      <c r="H66" s="121">
        <f t="shared" si="77"/>
        <v>0</v>
      </c>
      <c r="I66" s="118"/>
      <c r="J66" s="118"/>
      <c r="K66" s="118"/>
      <c r="L66" s="118"/>
      <c r="M66" s="118"/>
      <c r="N66" s="118"/>
      <c r="O66" s="118"/>
      <c r="P66" s="118"/>
      <c r="Q66" s="171"/>
      <c r="R66" s="118"/>
      <c r="S66" s="171"/>
      <c r="T66" s="118"/>
      <c r="U66" s="118"/>
      <c r="V66" s="118"/>
      <c r="W66" s="118"/>
      <c r="X66" s="118"/>
      <c r="Y66" s="118"/>
      <c r="Z66" s="118"/>
      <c r="AA66" s="118"/>
      <c r="AB66" s="118"/>
      <c r="AC66" s="118"/>
      <c r="AD66" s="118"/>
      <c r="AE66" s="118"/>
      <c r="AF66" s="118"/>
      <c r="AG66" s="118"/>
      <c r="AH66" s="171"/>
      <c r="AI66" s="118"/>
      <c r="AJ66" s="118"/>
      <c r="AK66" s="118"/>
      <c r="AL66" s="118"/>
      <c r="AM66" s="118"/>
      <c r="AN66" s="118"/>
      <c r="AO66" s="171"/>
      <c r="AP66" s="118"/>
      <c r="AQ66" s="118"/>
      <c r="AR66" s="118"/>
      <c r="AS66" s="118"/>
      <c r="AT66" s="118"/>
      <c r="AU66" s="118"/>
      <c r="AV66" s="118"/>
      <c r="AW66" s="118"/>
      <c r="AX66" s="118"/>
      <c r="AY66" s="118"/>
      <c r="AZ66" s="179">
        <f t="shared" si="3"/>
        <v>0</v>
      </c>
    </row>
    <row r="67" spans="1:52" ht="53.25" hidden="1" customHeight="1">
      <c r="A67" s="114" t="s">
        <v>67</v>
      </c>
      <c r="B67" s="115" t="s">
        <v>100</v>
      </c>
      <c r="C67" s="118"/>
      <c r="D67" s="118"/>
      <c r="E67" s="118"/>
      <c r="F67" s="118"/>
      <c r="G67" s="118"/>
      <c r="H67" s="121">
        <f t="shared" si="77"/>
        <v>0</v>
      </c>
      <c r="I67" s="118"/>
      <c r="J67" s="118"/>
      <c r="K67" s="118"/>
      <c r="L67" s="118"/>
      <c r="M67" s="118"/>
      <c r="N67" s="118"/>
      <c r="O67" s="118"/>
      <c r="P67" s="118"/>
      <c r="Q67" s="171"/>
      <c r="R67" s="118"/>
      <c r="S67" s="171"/>
      <c r="T67" s="118"/>
      <c r="U67" s="118"/>
      <c r="V67" s="118"/>
      <c r="W67" s="118"/>
      <c r="X67" s="118"/>
      <c r="Y67" s="118"/>
      <c r="Z67" s="118"/>
      <c r="AA67" s="118"/>
      <c r="AB67" s="118"/>
      <c r="AC67" s="118"/>
      <c r="AD67" s="118"/>
      <c r="AE67" s="118"/>
      <c r="AF67" s="118"/>
      <c r="AG67" s="118"/>
      <c r="AH67" s="171"/>
      <c r="AI67" s="118"/>
      <c r="AJ67" s="118"/>
      <c r="AK67" s="118"/>
      <c r="AL67" s="118"/>
      <c r="AM67" s="118"/>
      <c r="AN67" s="118"/>
      <c r="AO67" s="171"/>
      <c r="AP67" s="118"/>
      <c r="AQ67" s="118"/>
      <c r="AR67" s="118"/>
      <c r="AS67" s="118"/>
      <c r="AT67" s="118"/>
      <c r="AU67" s="118"/>
      <c r="AV67" s="118"/>
      <c r="AW67" s="118"/>
      <c r="AX67" s="118"/>
      <c r="AY67" s="118"/>
      <c r="AZ67" s="179">
        <f t="shared" si="3"/>
        <v>0</v>
      </c>
    </row>
    <row r="68" spans="1:52" ht="53.25" hidden="1" customHeight="1">
      <c r="A68" s="122">
        <v>2</v>
      </c>
      <c r="B68" s="123" t="s">
        <v>101</v>
      </c>
      <c r="C68" s="118"/>
      <c r="D68" s="118"/>
      <c r="E68" s="118"/>
      <c r="F68" s="118"/>
      <c r="G68" s="118"/>
      <c r="H68" s="121">
        <f t="shared" si="77"/>
        <v>0</v>
      </c>
      <c r="I68" s="118"/>
      <c r="J68" s="118"/>
      <c r="K68" s="118"/>
      <c r="L68" s="118"/>
      <c r="M68" s="118"/>
      <c r="N68" s="118"/>
      <c r="O68" s="118"/>
      <c r="P68" s="118"/>
      <c r="Q68" s="171"/>
      <c r="R68" s="118"/>
      <c r="S68" s="171"/>
      <c r="T68" s="118"/>
      <c r="U68" s="118"/>
      <c r="V68" s="118"/>
      <c r="W68" s="118"/>
      <c r="X68" s="118"/>
      <c r="Y68" s="118"/>
      <c r="Z68" s="118"/>
      <c r="AA68" s="118"/>
      <c r="AB68" s="118"/>
      <c r="AC68" s="118"/>
      <c r="AD68" s="118"/>
      <c r="AE68" s="118"/>
      <c r="AF68" s="118"/>
      <c r="AG68" s="118"/>
      <c r="AH68" s="171"/>
      <c r="AI68" s="118"/>
      <c r="AJ68" s="118"/>
      <c r="AK68" s="118"/>
      <c r="AL68" s="118"/>
      <c r="AM68" s="118"/>
      <c r="AN68" s="118"/>
      <c r="AO68" s="171"/>
      <c r="AP68" s="118"/>
      <c r="AQ68" s="118"/>
      <c r="AR68" s="118"/>
      <c r="AS68" s="118"/>
      <c r="AT68" s="118"/>
      <c r="AU68" s="118"/>
      <c r="AV68" s="118"/>
      <c r="AW68" s="118"/>
      <c r="AX68" s="118"/>
      <c r="AY68" s="118"/>
      <c r="AZ68" s="179">
        <f t="shared" si="3"/>
        <v>0</v>
      </c>
    </row>
    <row r="69" spans="1:52" ht="38.450000000000003" customHeight="1">
      <c r="A69" s="114">
        <v>3</v>
      </c>
      <c r="B69" s="115" t="s">
        <v>102</v>
      </c>
      <c r="C69" s="118">
        <f>C70</f>
        <v>78</v>
      </c>
      <c r="D69" s="118">
        <f t="shared" ref="D69:AW69" si="80">D70</f>
        <v>0</v>
      </c>
      <c r="E69" s="118">
        <f t="shared" si="80"/>
        <v>0</v>
      </c>
      <c r="F69" s="118">
        <f t="shared" si="80"/>
        <v>0</v>
      </c>
      <c r="G69" s="118">
        <f t="shared" si="80"/>
        <v>0</v>
      </c>
      <c r="H69" s="121">
        <f t="shared" si="77"/>
        <v>78</v>
      </c>
      <c r="I69" s="118">
        <f t="shared" si="80"/>
        <v>0</v>
      </c>
      <c r="J69" s="118">
        <f t="shared" si="80"/>
        <v>47</v>
      </c>
      <c r="K69" s="118">
        <f t="shared" si="80"/>
        <v>0</v>
      </c>
      <c r="L69" s="118">
        <f t="shared" si="80"/>
        <v>0</v>
      </c>
      <c r="M69" s="118">
        <f t="shared" si="80"/>
        <v>47</v>
      </c>
      <c r="N69" s="118">
        <f t="shared" si="80"/>
        <v>0</v>
      </c>
      <c r="O69" s="118">
        <f t="shared" si="80"/>
        <v>0</v>
      </c>
      <c r="P69" s="118">
        <f t="shared" si="80"/>
        <v>28</v>
      </c>
      <c r="Q69" s="171">
        <f t="shared" si="80"/>
        <v>0</v>
      </c>
      <c r="R69" s="118">
        <f t="shared" si="80"/>
        <v>0</v>
      </c>
      <c r="S69" s="171">
        <f t="shared" si="80"/>
        <v>28</v>
      </c>
      <c r="T69" s="118">
        <f t="shared" si="80"/>
        <v>0</v>
      </c>
      <c r="U69" s="118">
        <f t="shared" si="80"/>
        <v>0</v>
      </c>
      <c r="V69" s="118">
        <f t="shared" si="80"/>
        <v>0</v>
      </c>
      <c r="W69" s="118">
        <f t="shared" si="80"/>
        <v>0</v>
      </c>
      <c r="X69" s="118">
        <f t="shared" si="80"/>
        <v>0</v>
      </c>
      <c r="Y69" s="118">
        <f t="shared" si="80"/>
        <v>0</v>
      </c>
      <c r="Z69" s="118">
        <f t="shared" si="80"/>
        <v>0</v>
      </c>
      <c r="AA69" s="118">
        <f t="shared" si="80"/>
        <v>0</v>
      </c>
      <c r="AB69" s="118">
        <f t="shared" si="80"/>
        <v>0</v>
      </c>
      <c r="AC69" s="118">
        <f t="shared" si="80"/>
        <v>0</v>
      </c>
      <c r="AD69" s="118">
        <f t="shared" si="80"/>
        <v>0</v>
      </c>
      <c r="AE69" s="118">
        <f t="shared" si="80"/>
        <v>0</v>
      </c>
      <c r="AF69" s="118">
        <f t="shared" si="80"/>
        <v>0</v>
      </c>
      <c r="AG69" s="118">
        <f t="shared" si="80"/>
        <v>0</v>
      </c>
      <c r="AH69" s="171">
        <f t="shared" si="80"/>
        <v>31</v>
      </c>
      <c r="AI69" s="118">
        <f t="shared" si="80"/>
        <v>0</v>
      </c>
      <c r="AJ69" s="118">
        <f t="shared" si="80"/>
        <v>0</v>
      </c>
      <c r="AK69" s="118">
        <f t="shared" si="80"/>
        <v>31</v>
      </c>
      <c r="AL69" s="118">
        <f t="shared" si="80"/>
        <v>0</v>
      </c>
      <c r="AM69" s="118">
        <f t="shared" si="80"/>
        <v>0</v>
      </c>
      <c r="AN69" s="118">
        <f t="shared" si="80"/>
        <v>0</v>
      </c>
      <c r="AO69" s="171">
        <f t="shared" si="80"/>
        <v>0</v>
      </c>
      <c r="AP69" s="118">
        <f t="shared" si="80"/>
        <v>0</v>
      </c>
      <c r="AQ69" s="118">
        <f t="shared" si="80"/>
        <v>0</v>
      </c>
      <c r="AR69" s="118">
        <f t="shared" si="80"/>
        <v>0</v>
      </c>
      <c r="AS69" s="118">
        <f t="shared" si="80"/>
        <v>0</v>
      </c>
      <c r="AT69" s="118">
        <f t="shared" si="80"/>
        <v>31</v>
      </c>
      <c r="AU69" s="118">
        <f t="shared" si="80"/>
        <v>0</v>
      </c>
      <c r="AV69" s="118">
        <f t="shared" si="80"/>
        <v>0</v>
      </c>
      <c r="AW69" s="118">
        <f t="shared" si="80"/>
        <v>31</v>
      </c>
      <c r="AX69" s="118"/>
      <c r="AY69" s="118"/>
      <c r="AZ69" s="179">
        <f t="shared" si="3"/>
        <v>50</v>
      </c>
    </row>
    <row r="70" spans="1:52" ht="18.75" customHeight="1">
      <c r="A70" s="125"/>
      <c r="B70" s="120" t="s">
        <v>98</v>
      </c>
      <c r="C70" s="118">
        <f>+H70</f>
        <v>78</v>
      </c>
      <c r="D70" s="118"/>
      <c r="E70" s="118"/>
      <c r="F70" s="118"/>
      <c r="G70" s="118"/>
      <c r="H70" s="121">
        <f t="shared" si="77"/>
        <v>78</v>
      </c>
      <c r="I70" s="118"/>
      <c r="J70" s="118">
        <f>+M70</f>
        <v>47</v>
      </c>
      <c r="K70" s="118"/>
      <c r="L70" s="118"/>
      <c r="M70" s="118">
        <f>11+36</f>
        <v>47</v>
      </c>
      <c r="N70" s="118"/>
      <c r="O70" s="118"/>
      <c r="P70" s="118">
        <f>+S70</f>
        <v>28</v>
      </c>
      <c r="Q70" s="171"/>
      <c r="R70" s="118"/>
      <c r="S70" s="171">
        <f>11+17</f>
        <v>28</v>
      </c>
      <c r="T70" s="118"/>
      <c r="U70" s="118"/>
      <c r="V70" s="118">
        <v>0</v>
      </c>
      <c r="W70" s="118"/>
      <c r="X70" s="118"/>
      <c r="Y70" s="118">
        <v>0</v>
      </c>
      <c r="Z70" s="118"/>
      <c r="AA70" s="118"/>
      <c r="AB70" s="118"/>
      <c r="AC70" s="118"/>
      <c r="AD70" s="118"/>
      <c r="AE70" s="118"/>
      <c r="AF70" s="118"/>
      <c r="AG70" s="118"/>
      <c r="AH70" s="171">
        <f>+AK70</f>
        <v>31</v>
      </c>
      <c r="AI70" s="118"/>
      <c r="AJ70" s="118"/>
      <c r="AK70" s="118">
        <v>31</v>
      </c>
      <c r="AL70" s="118"/>
      <c r="AM70" s="118"/>
      <c r="AN70" s="118"/>
      <c r="AO70" s="171"/>
      <c r="AP70" s="118"/>
      <c r="AQ70" s="118"/>
      <c r="AR70" s="118"/>
      <c r="AS70" s="118"/>
      <c r="AT70" s="118">
        <f>AW70</f>
        <v>31</v>
      </c>
      <c r="AU70" s="118"/>
      <c r="AV70" s="118"/>
      <c r="AW70" s="121">
        <v>31</v>
      </c>
      <c r="AX70" s="118"/>
      <c r="AY70" s="118"/>
      <c r="AZ70" s="179">
        <f t="shared" si="3"/>
        <v>50</v>
      </c>
    </row>
    <row r="71" spans="1:52" s="23" customFormat="1" ht="22.9" customHeight="1">
      <c r="A71" s="111" t="s">
        <v>26</v>
      </c>
      <c r="B71" s="112" t="s">
        <v>103</v>
      </c>
      <c r="C71" s="113">
        <f t="shared" ref="C71:AH71" si="81">+C75+C77+C81+C88+C92</f>
        <v>4966</v>
      </c>
      <c r="D71" s="113">
        <f t="shared" si="81"/>
        <v>0</v>
      </c>
      <c r="E71" s="113">
        <f t="shared" si="81"/>
        <v>0</v>
      </c>
      <c r="F71" s="113">
        <f t="shared" si="81"/>
        <v>0</v>
      </c>
      <c r="G71" s="113">
        <f t="shared" si="81"/>
        <v>0</v>
      </c>
      <c r="H71" s="121">
        <f t="shared" si="77"/>
        <v>4231</v>
      </c>
      <c r="I71" s="113">
        <f t="shared" si="81"/>
        <v>220</v>
      </c>
      <c r="J71" s="113">
        <f t="shared" si="81"/>
        <v>2503</v>
      </c>
      <c r="K71" s="113">
        <f t="shared" si="81"/>
        <v>0</v>
      </c>
      <c r="L71" s="113">
        <f t="shared" si="81"/>
        <v>0</v>
      </c>
      <c r="M71" s="113">
        <f t="shared" si="81"/>
        <v>2503</v>
      </c>
      <c r="N71" s="113">
        <f t="shared" si="81"/>
        <v>0</v>
      </c>
      <c r="O71" s="113">
        <f t="shared" si="81"/>
        <v>0</v>
      </c>
      <c r="P71" s="113">
        <f t="shared" si="81"/>
        <v>347.9</v>
      </c>
      <c r="Q71" s="161">
        <f t="shared" si="81"/>
        <v>0</v>
      </c>
      <c r="R71" s="113">
        <f t="shared" si="81"/>
        <v>0</v>
      </c>
      <c r="S71" s="161">
        <f t="shared" si="81"/>
        <v>347.9</v>
      </c>
      <c r="T71" s="113">
        <f t="shared" si="81"/>
        <v>0</v>
      </c>
      <c r="U71" s="113">
        <f t="shared" si="81"/>
        <v>0</v>
      </c>
      <c r="V71" s="113">
        <f t="shared" si="81"/>
        <v>629</v>
      </c>
      <c r="W71" s="113">
        <f t="shared" si="81"/>
        <v>0</v>
      </c>
      <c r="X71" s="113">
        <f t="shared" si="81"/>
        <v>0</v>
      </c>
      <c r="Y71" s="113">
        <f t="shared" si="81"/>
        <v>629</v>
      </c>
      <c r="Z71" s="113">
        <f t="shared" si="81"/>
        <v>0</v>
      </c>
      <c r="AA71" s="113">
        <f t="shared" si="81"/>
        <v>0</v>
      </c>
      <c r="AB71" s="113">
        <f t="shared" si="81"/>
        <v>0</v>
      </c>
      <c r="AC71" s="113">
        <f t="shared" si="81"/>
        <v>0</v>
      </c>
      <c r="AD71" s="113">
        <f t="shared" si="81"/>
        <v>0</v>
      </c>
      <c r="AE71" s="113">
        <f t="shared" si="81"/>
        <v>0</v>
      </c>
      <c r="AF71" s="113">
        <f t="shared" si="81"/>
        <v>0</v>
      </c>
      <c r="AG71" s="113">
        <f t="shared" si="81"/>
        <v>0</v>
      </c>
      <c r="AH71" s="161">
        <f t="shared" si="81"/>
        <v>1948</v>
      </c>
      <c r="AI71" s="113">
        <f t="shared" ref="AI71:AY71" si="82">+AI75+AI77+AI81+AI88+AI92</f>
        <v>0</v>
      </c>
      <c r="AJ71" s="113">
        <f t="shared" si="82"/>
        <v>0</v>
      </c>
      <c r="AK71" s="113">
        <f t="shared" si="82"/>
        <v>1728</v>
      </c>
      <c r="AL71" s="113">
        <f t="shared" si="82"/>
        <v>0</v>
      </c>
      <c r="AM71" s="113">
        <f t="shared" si="82"/>
        <v>220</v>
      </c>
      <c r="AN71" s="113">
        <f t="shared" si="82"/>
        <v>0</v>
      </c>
      <c r="AO71" s="161">
        <f t="shared" si="82"/>
        <v>0</v>
      </c>
      <c r="AP71" s="113">
        <f t="shared" si="82"/>
        <v>0</v>
      </c>
      <c r="AQ71" s="113">
        <f t="shared" si="82"/>
        <v>0</v>
      </c>
      <c r="AR71" s="113">
        <f t="shared" si="82"/>
        <v>0</v>
      </c>
      <c r="AS71" s="113">
        <f t="shared" si="82"/>
        <v>0</v>
      </c>
      <c r="AT71" s="113">
        <f t="shared" si="82"/>
        <v>1046</v>
      </c>
      <c r="AU71" s="113">
        <f t="shared" si="82"/>
        <v>0</v>
      </c>
      <c r="AV71" s="113">
        <f t="shared" si="82"/>
        <v>0</v>
      </c>
      <c r="AW71" s="113">
        <f t="shared" si="82"/>
        <v>1046</v>
      </c>
      <c r="AX71" s="113">
        <f t="shared" si="82"/>
        <v>0</v>
      </c>
      <c r="AY71" s="113">
        <f t="shared" si="82"/>
        <v>0</v>
      </c>
      <c r="AZ71" s="179">
        <f t="shared" si="3"/>
        <v>4512.1000000000004</v>
      </c>
    </row>
    <row r="72" spans="1:52" ht="48" hidden="1" customHeight="1">
      <c r="A72" s="111" t="s">
        <v>14</v>
      </c>
      <c r="B72" s="112" t="s">
        <v>104</v>
      </c>
      <c r="C72" s="118"/>
      <c r="D72" s="118"/>
      <c r="E72" s="118"/>
      <c r="F72" s="118"/>
      <c r="G72" s="118"/>
      <c r="H72" s="121">
        <f t="shared" si="77"/>
        <v>0</v>
      </c>
      <c r="I72" s="118"/>
      <c r="J72" s="118"/>
      <c r="K72" s="118"/>
      <c r="L72" s="118"/>
      <c r="M72" s="118"/>
      <c r="N72" s="118"/>
      <c r="O72" s="118"/>
      <c r="P72" s="118"/>
      <c r="Q72" s="171"/>
      <c r="R72" s="118"/>
      <c r="S72" s="171"/>
      <c r="T72" s="118"/>
      <c r="U72" s="118"/>
      <c r="V72" s="118"/>
      <c r="W72" s="118"/>
      <c r="X72" s="118"/>
      <c r="Y72" s="118"/>
      <c r="Z72" s="118"/>
      <c r="AA72" s="118"/>
      <c r="AB72" s="118"/>
      <c r="AC72" s="118"/>
      <c r="AD72" s="118"/>
      <c r="AE72" s="118"/>
      <c r="AF72" s="118"/>
      <c r="AG72" s="118"/>
      <c r="AH72" s="171"/>
      <c r="AI72" s="118"/>
      <c r="AJ72" s="118"/>
      <c r="AK72" s="118"/>
      <c r="AL72" s="118"/>
      <c r="AM72" s="118"/>
      <c r="AN72" s="118"/>
      <c r="AO72" s="171"/>
      <c r="AP72" s="118"/>
      <c r="AQ72" s="118"/>
      <c r="AR72" s="118"/>
      <c r="AS72" s="118"/>
      <c r="AT72" s="118"/>
      <c r="AU72" s="118"/>
      <c r="AV72" s="118"/>
      <c r="AW72" s="118"/>
      <c r="AX72" s="118"/>
      <c r="AY72" s="118"/>
      <c r="AZ72" s="179">
        <f t="shared" si="3"/>
        <v>0</v>
      </c>
    </row>
    <row r="73" spans="1:52" ht="63" hidden="1" customHeight="1">
      <c r="A73" s="114">
        <v>1</v>
      </c>
      <c r="B73" s="115" t="s">
        <v>105</v>
      </c>
      <c r="C73" s="118"/>
      <c r="D73" s="118"/>
      <c r="E73" s="118"/>
      <c r="F73" s="118"/>
      <c r="G73" s="118"/>
      <c r="H73" s="121">
        <f t="shared" si="77"/>
        <v>0</v>
      </c>
      <c r="I73" s="118"/>
      <c r="J73" s="118"/>
      <c r="K73" s="118"/>
      <c r="L73" s="118"/>
      <c r="M73" s="118"/>
      <c r="N73" s="118"/>
      <c r="O73" s="118"/>
      <c r="P73" s="118"/>
      <c r="Q73" s="171"/>
      <c r="R73" s="118"/>
      <c r="S73" s="171"/>
      <c r="T73" s="118"/>
      <c r="U73" s="118"/>
      <c r="V73" s="118"/>
      <c r="W73" s="118"/>
      <c r="X73" s="118"/>
      <c r="Y73" s="118"/>
      <c r="Z73" s="118"/>
      <c r="AA73" s="118"/>
      <c r="AB73" s="118"/>
      <c r="AC73" s="118"/>
      <c r="AD73" s="118"/>
      <c r="AE73" s="118"/>
      <c r="AF73" s="118"/>
      <c r="AG73" s="118"/>
      <c r="AH73" s="171"/>
      <c r="AI73" s="118"/>
      <c r="AJ73" s="118"/>
      <c r="AK73" s="118"/>
      <c r="AL73" s="118"/>
      <c r="AM73" s="118"/>
      <c r="AN73" s="118"/>
      <c r="AO73" s="171"/>
      <c r="AP73" s="118"/>
      <c r="AQ73" s="118"/>
      <c r="AR73" s="118"/>
      <c r="AS73" s="118"/>
      <c r="AT73" s="118"/>
      <c r="AU73" s="118"/>
      <c r="AV73" s="118"/>
      <c r="AW73" s="118"/>
      <c r="AX73" s="118"/>
      <c r="AY73" s="118"/>
      <c r="AZ73" s="179">
        <f t="shared" si="3"/>
        <v>0</v>
      </c>
    </row>
    <row r="74" spans="1:52" ht="48.75" hidden="1" customHeight="1">
      <c r="A74" s="114">
        <v>2</v>
      </c>
      <c r="B74" s="115" t="s">
        <v>106</v>
      </c>
      <c r="C74" s="118"/>
      <c r="D74" s="118"/>
      <c r="E74" s="118"/>
      <c r="F74" s="118"/>
      <c r="G74" s="118"/>
      <c r="H74" s="121">
        <f t="shared" si="77"/>
        <v>0</v>
      </c>
      <c r="I74" s="118"/>
      <c r="J74" s="118"/>
      <c r="K74" s="118"/>
      <c r="L74" s="118"/>
      <c r="M74" s="118"/>
      <c r="N74" s="118"/>
      <c r="O74" s="118"/>
      <c r="P74" s="118"/>
      <c r="Q74" s="171"/>
      <c r="R74" s="118"/>
      <c r="S74" s="171"/>
      <c r="T74" s="118"/>
      <c r="U74" s="118"/>
      <c r="V74" s="118"/>
      <c r="W74" s="118"/>
      <c r="X74" s="118"/>
      <c r="Y74" s="118"/>
      <c r="Z74" s="118"/>
      <c r="AA74" s="118"/>
      <c r="AB74" s="118"/>
      <c r="AC74" s="118"/>
      <c r="AD74" s="118"/>
      <c r="AE74" s="118"/>
      <c r="AF74" s="118"/>
      <c r="AG74" s="118"/>
      <c r="AH74" s="171"/>
      <c r="AI74" s="118"/>
      <c r="AJ74" s="118"/>
      <c r="AK74" s="118"/>
      <c r="AL74" s="118"/>
      <c r="AM74" s="118"/>
      <c r="AN74" s="118"/>
      <c r="AO74" s="171"/>
      <c r="AP74" s="118"/>
      <c r="AQ74" s="118"/>
      <c r="AR74" s="118"/>
      <c r="AS74" s="118"/>
      <c r="AT74" s="118"/>
      <c r="AU74" s="118"/>
      <c r="AV74" s="118"/>
      <c r="AW74" s="118"/>
      <c r="AX74" s="118"/>
      <c r="AY74" s="118"/>
      <c r="AZ74" s="179">
        <f t="shared" si="3"/>
        <v>0</v>
      </c>
    </row>
    <row r="75" spans="1:52" s="23" customFormat="1" ht="37.5" customHeight="1">
      <c r="A75" s="122" t="s">
        <v>15</v>
      </c>
      <c r="B75" s="123" t="s">
        <v>107</v>
      </c>
      <c r="C75" s="113">
        <f>+C76</f>
        <v>1291</v>
      </c>
      <c r="D75" s="113"/>
      <c r="E75" s="113"/>
      <c r="F75" s="113"/>
      <c r="G75" s="113"/>
      <c r="H75" s="121">
        <f t="shared" si="77"/>
        <v>1291</v>
      </c>
      <c r="I75" s="113"/>
      <c r="J75" s="113">
        <f t="shared" ref="J75:AY75" si="83">+J76</f>
        <v>761</v>
      </c>
      <c r="K75" s="113"/>
      <c r="L75" s="113"/>
      <c r="M75" s="113">
        <f t="shared" si="83"/>
        <v>761</v>
      </c>
      <c r="N75" s="113"/>
      <c r="O75" s="113"/>
      <c r="P75" s="113">
        <f t="shared" si="83"/>
        <v>132</v>
      </c>
      <c r="Q75" s="161"/>
      <c r="R75" s="113"/>
      <c r="S75" s="161">
        <f t="shared" si="83"/>
        <v>132</v>
      </c>
      <c r="T75" s="113"/>
      <c r="U75" s="113"/>
      <c r="V75" s="113">
        <f t="shared" si="83"/>
        <v>629</v>
      </c>
      <c r="W75" s="113"/>
      <c r="X75" s="113"/>
      <c r="Y75" s="113">
        <f t="shared" si="83"/>
        <v>629</v>
      </c>
      <c r="Z75" s="113"/>
      <c r="AA75" s="113"/>
      <c r="AB75" s="113"/>
      <c r="AC75" s="113"/>
      <c r="AD75" s="113"/>
      <c r="AE75" s="113"/>
      <c r="AF75" s="113"/>
      <c r="AG75" s="113"/>
      <c r="AH75" s="161">
        <f t="shared" si="83"/>
        <v>530</v>
      </c>
      <c r="AI75" s="113"/>
      <c r="AJ75" s="113"/>
      <c r="AK75" s="113">
        <f t="shared" si="83"/>
        <v>530</v>
      </c>
      <c r="AL75" s="113">
        <f t="shared" si="83"/>
        <v>0</v>
      </c>
      <c r="AM75" s="113">
        <f t="shared" si="83"/>
        <v>0</v>
      </c>
      <c r="AN75" s="113">
        <f t="shared" si="83"/>
        <v>0</v>
      </c>
      <c r="AO75" s="161">
        <f t="shared" si="83"/>
        <v>0</v>
      </c>
      <c r="AP75" s="113">
        <f t="shared" si="83"/>
        <v>0</v>
      </c>
      <c r="AQ75" s="113">
        <f t="shared" si="83"/>
        <v>0</v>
      </c>
      <c r="AR75" s="113">
        <f t="shared" si="83"/>
        <v>0</v>
      </c>
      <c r="AS75" s="113">
        <f t="shared" si="83"/>
        <v>0</v>
      </c>
      <c r="AT75" s="113">
        <f t="shared" si="83"/>
        <v>531</v>
      </c>
      <c r="AU75" s="113">
        <f t="shared" si="83"/>
        <v>0</v>
      </c>
      <c r="AV75" s="113">
        <f t="shared" si="83"/>
        <v>0</v>
      </c>
      <c r="AW75" s="113">
        <f t="shared" si="83"/>
        <v>531</v>
      </c>
      <c r="AX75" s="113">
        <f t="shared" si="83"/>
        <v>0</v>
      </c>
      <c r="AY75" s="113">
        <f t="shared" si="83"/>
        <v>0</v>
      </c>
      <c r="AZ75" s="179">
        <f t="shared" si="3"/>
        <v>1788</v>
      </c>
    </row>
    <row r="76" spans="1:52" ht="24" customHeight="1">
      <c r="A76" s="114"/>
      <c r="B76" s="120" t="s">
        <v>64</v>
      </c>
      <c r="C76" s="118">
        <f>+H76</f>
        <v>1291</v>
      </c>
      <c r="D76" s="118"/>
      <c r="E76" s="118"/>
      <c r="F76" s="118"/>
      <c r="G76" s="118"/>
      <c r="H76" s="121">
        <f t="shared" si="77"/>
        <v>1291</v>
      </c>
      <c r="I76" s="118"/>
      <c r="J76" s="118">
        <f>+M76</f>
        <v>761</v>
      </c>
      <c r="K76" s="118"/>
      <c r="L76" s="118"/>
      <c r="M76" s="118">
        <f>179+450+132</f>
        <v>761</v>
      </c>
      <c r="N76" s="118"/>
      <c r="O76" s="118"/>
      <c r="P76" s="118">
        <f>S76</f>
        <v>132</v>
      </c>
      <c r="Q76" s="171"/>
      <c r="R76" s="118"/>
      <c r="S76" s="171">
        <v>132</v>
      </c>
      <c r="T76" s="118"/>
      <c r="U76" s="118"/>
      <c r="V76" s="118">
        <f>+Y76</f>
        <v>629</v>
      </c>
      <c r="W76" s="118"/>
      <c r="X76" s="118"/>
      <c r="Y76" s="118">
        <v>629</v>
      </c>
      <c r="Z76" s="118"/>
      <c r="AA76" s="118"/>
      <c r="AB76" s="118"/>
      <c r="AC76" s="118"/>
      <c r="AD76" s="118"/>
      <c r="AE76" s="118"/>
      <c r="AF76" s="118"/>
      <c r="AG76" s="118"/>
      <c r="AH76" s="171">
        <f>+AK76</f>
        <v>530</v>
      </c>
      <c r="AI76" s="118"/>
      <c r="AJ76" s="118"/>
      <c r="AK76" s="118">
        <v>530</v>
      </c>
      <c r="AL76" s="118"/>
      <c r="AM76" s="118"/>
      <c r="AN76" s="118"/>
      <c r="AO76" s="171"/>
      <c r="AP76" s="118"/>
      <c r="AQ76" s="118"/>
      <c r="AR76" s="118"/>
      <c r="AS76" s="118"/>
      <c r="AT76" s="118">
        <f>AW76</f>
        <v>531</v>
      </c>
      <c r="AU76" s="118"/>
      <c r="AV76" s="118"/>
      <c r="AW76" s="118">
        <v>531</v>
      </c>
      <c r="AX76" s="118"/>
      <c r="AY76" s="118"/>
      <c r="AZ76" s="179">
        <f t="shared" si="3"/>
        <v>1788</v>
      </c>
    </row>
    <row r="77" spans="1:52" s="23" customFormat="1" ht="29.25" customHeight="1">
      <c r="A77" s="122" t="s">
        <v>23</v>
      </c>
      <c r="B77" s="123" t="s">
        <v>108</v>
      </c>
      <c r="C77" s="113">
        <f>C80</f>
        <v>937</v>
      </c>
      <c r="D77" s="113"/>
      <c r="E77" s="113"/>
      <c r="F77" s="113"/>
      <c r="G77" s="113"/>
      <c r="H77" s="121">
        <f t="shared" si="77"/>
        <v>595</v>
      </c>
      <c r="I77" s="113"/>
      <c r="J77" s="113">
        <f t="shared" ref="J77:AW77" si="84">J80</f>
        <v>253</v>
      </c>
      <c r="K77" s="113"/>
      <c r="L77" s="113"/>
      <c r="M77" s="113">
        <f t="shared" si="84"/>
        <v>253</v>
      </c>
      <c r="N77" s="113"/>
      <c r="O77" s="113"/>
      <c r="P77" s="113">
        <f t="shared" si="84"/>
        <v>17</v>
      </c>
      <c r="Q77" s="161"/>
      <c r="R77" s="113"/>
      <c r="S77" s="161">
        <f t="shared" si="84"/>
        <v>17</v>
      </c>
      <c r="T77" s="113"/>
      <c r="U77" s="113"/>
      <c r="V77" s="113">
        <f t="shared" si="84"/>
        <v>0</v>
      </c>
      <c r="W77" s="113"/>
      <c r="X77" s="113"/>
      <c r="Y77" s="113">
        <f t="shared" si="84"/>
        <v>0</v>
      </c>
      <c r="Z77" s="113"/>
      <c r="AA77" s="113"/>
      <c r="AB77" s="113"/>
      <c r="AC77" s="113"/>
      <c r="AD77" s="113"/>
      <c r="AE77" s="113"/>
      <c r="AF77" s="113"/>
      <c r="AG77" s="113"/>
      <c r="AH77" s="161">
        <f t="shared" si="84"/>
        <v>342</v>
      </c>
      <c r="AI77" s="113"/>
      <c r="AJ77" s="113"/>
      <c r="AK77" s="113">
        <f t="shared" si="84"/>
        <v>342</v>
      </c>
      <c r="AL77" s="113"/>
      <c r="AM77" s="113"/>
      <c r="AN77" s="113"/>
      <c r="AO77" s="161"/>
      <c r="AP77" s="113"/>
      <c r="AQ77" s="113"/>
      <c r="AR77" s="113"/>
      <c r="AS77" s="113"/>
      <c r="AT77" s="113">
        <f t="shared" si="84"/>
        <v>342</v>
      </c>
      <c r="AU77" s="113"/>
      <c r="AV77" s="113"/>
      <c r="AW77" s="113">
        <f t="shared" si="84"/>
        <v>342</v>
      </c>
      <c r="AX77" s="113"/>
      <c r="AY77" s="113"/>
      <c r="AZ77" s="179">
        <f t="shared" si="3"/>
        <v>578</v>
      </c>
    </row>
    <row r="78" spans="1:52" ht="36.75" customHeight="1">
      <c r="A78" s="114">
        <v>1</v>
      </c>
      <c r="B78" s="115" t="s">
        <v>109</v>
      </c>
      <c r="C78" s="118"/>
      <c r="D78" s="118"/>
      <c r="E78" s="118"/>
      <c r="F78" s="118"/>
      <c r="G78" s="118"/>
      <c r="H78" s="121">
        <f t="shared" si="77"/>
        <v>0</v>
      </c>
      <c r="I78" s="118"/>
      <c r="J78" s="118"/>
      <c r="K78" s="118"/>
      <c r="L78" s="118"/>
      <c r="M78" s="118"/>
      <c r="N78" s="118"/>
      <c r="O78" s="118"/>
      <c r="P78" s="118"/>
      <c r="Q78" s="171"/>
      <c r="R78" s="118"/>
      <c r="S78" s="171"/>
      <c r="T78" s="118"/>
      <c r="U78" s="118"/>
      <c r="V78" s="118"/>
      <c r="W78" s="118"/>
      <c r="X78" s="118"/>
      <c r="Y78" s="118"/>
      <c r="Z78" s="118"/>
      <c r="AA78" s="118"/>
      <c r="AB78" s="118"/>
      <c r="AC78" s="118"/>
      <c r="AD78" s="118"/>
      <c r="AE78" s="118"/>
      <c r="AF78" s="118"/>
      <c r="AG78" s="118"/>
      <c r="AH78" s="171"/>
      <c r="AI78" s="118"/>
      <c r="AJ78" s="118"/>
      <c r="AK78" s="118"/>
      <c r="AL78" s="118"/>
      <c r="AM78" s="118"/>
      <c r="AN78" s="118"/>
      <c r="AO78" s="171"/>
      <c r="AP78" s="118"/>
      <c r="AQ78" s="118"/>
      <c r="AR78" s="118"/>
      <c r="AS78" s="118"/>
      <c r="AT78" s="118"/>
      <c r="AU78" s="118"/>
      <c r="AV78" s="118"/>
      <c r="AW78" s="118"/>
      <c r="AX78" s="118"/>
      <c r="AY78" s="118"/>
      <c r="AZ78" s="179">
        <f t="shared" ref="AZ78:AZ141" si="85">+M78-S78+Y78+AK78-AQ78</f>
        <v>0</v>
      </c>
    </row>
    <row r="79" spans="1:52" ht="21.6" customHeight="1">
      <c r="A79" s="114">
        <v>2</v>
      </c>
      <c r="B79" s="115" t="s">
        <v>110</v>
      </c>
      <c r="C79" s="118">
        <f>C80</f>
        <v>937</v>
      </c>
      <c r="D79" s="118"/>
      <c r="E79" s="118"/>
      <c r="F79" s="118"/>
      <c r="G79" s="118"/>
      <c r="H79" s="121">
        <f t="shared" si="77"/>
        <v>595</v>
      </c>
      <c r="I79" s="118"/>
      <c r="J79" s="118">
        <f t="shared" ref="J79:AW79" si="86">J80</f>
        <v>253</v>
      </c>
      <c r="K79" s="118"/>
      <c r="L79" s="118"/>
      <c r="M79" s="118">
        <f t="shared" si="86"/>
        <v>253</v>
      </c>
      <c r="N79" s="118"/>
      <c r="O79" s="118"/>
      <c r="P79" s="118">
        <f t="shared" si="86"/>
        <v>17</v>
      </c>
      <c r="Q79" s="171"/>
      <c r="R79" s="118"/>
      <c r="S79" s="171">
        <f t="shared" si="86"/>
        <v>17</v>
      </c>
      <c r="T79" s="118"/>
      <c r="U79" s="118"/>
      <c r="V79" s="118">
        <f t="shared" si="86"/>
        <v>0</v>
      </c>
      <c r="W79" s="118"/>
      <c r="X79" s="118"/>
      <c r="Y79" s="118">
        <f t="shared" si="86"/>
        <v>0</v>
      </c>
      <c r="Z79" s="118"/>
      <c r="AA79" s="118"/>
      <c r="AB79" s="118"/>
      <c r="AC79" s="118"/>
      <c r="AD79" s="118"/>
      <c r="AE79" s="118"/>
      <c r="AF79" s="118"/>
      <c r="AG79" s="118"/>
      <c r="AH79" s="171">
        <f t="shared" si="86"/>
        <v>342</v>
      </c>
      <c r="AI79" s="118"/>
      <c r="AJ79" s="118"/>
      <c r="AK79" s="118">
        <f t="shared" si="86"/>
        <v>342</v>
      </c>
      <c r="AL79" s="118"/>
      <c r="AM79" s="118"/>
      <c r="AN79" s="118"/>
      <c r="AO79" s="171"/>
      <c r="AP79" s="118"/>
      <c r="AQ79" s="118"/>
      <c r="AR79" s="118"/>
      <c r="AS79" s="118"/>
      <c r="AT79" s="118">
        <f t="shared" si="86"/>
        <v>342</v>
      </c>
      <c r="AU79" s="118"/>
      <c r="AV79" s="118"/>
      <c r="AW79" s="118">
        <f t="shared" si="86"/>
        <v>342</v>
      </c>
      <c r="AX79" s="118"/>
      <c r="AY79" s="118"/>
      <c r="AZ79" s="179">
        <f t="shared" si="85"/>
        <v>578</v>
      </c>
    </row>
    <row r="80" spans="1:52" s="25" customFormat="1" ht="21.6" customHeight="1">
      <c r="A80" s="125"/>
      <c r="B80" s="120" t="s">
        <v>111</v>
      </c>
      <c r="C80" s="121">
        <f>+J80+AH80+AT80</f>
        <v>937</v>
      </c>
      <c r="D80" s="121"/>
      <c r="E80" s="121"/>
      <c r="F80" s="121"/>
      <c r="G80" s="121"/>
      <c r="H80" s="121">
        <f t="shared" si="77"/>
        <v>595</v>
      </c>
      <c r="I80" s="121"/>
      <c r="J80" s="121">
        <f>+M80</f>
        <v>253</v>
      </c>
      <c r="K80" s="121"/>
      <c r="L80" s="121"/>
      <c r="M80" s="121">
        <v>253</v>
      </c>
      <c r="N80" s="121"/>
      <c r="O80" s="121"/>
      <c r="P80" s="121">
        <f>+S80</f>
        <v>17</v>
      </c>
      <c r="Q80" s="172"/>
      <c r="R80" s="121"/>
      <c r="S80" s="172">
        <v>17</v>
      </c>
      <c r="T80" s="121"/>
      <c r="U80" s="121"/>
      <c r="V80" s="121">
        <v>0</v>
      </c>
      <c r="W80" s="121"/>
      <c r="X80" s="121"/>
      <c r="Y80" s="121">
        <v>0</v>
      </c>
      <c r="Z80" s="121"/>
      <c r="AA80" s="121"/>
      <c r="AB80" s="121"/>
      <c r="AC80" s="121"/>
      <c r="AD80" s="121"/>
      <c r="AE80" s="121"/>
      <c r="AF80" s="121"/>
      <c r="AG80" s="121"/>
      <c r="AH80" s="172">
        <f>+AK80</f>
        <v>342</v>
      </c>
      <c r="AI80" s="121"/>
      <c r="AJ80" s="121"/>
      <c r="AK80" s="121">
        <v>342</v>
      </c>
      <c r="AL80" s="121"/>
      <c r="AM80" s="121"/>
      <c r="AN80" s="121"/>
      <c r="AO80" s="172"/>
      <c r="AP80" s="121"/>
      <c r="AQ80" s="121"/>
      <c r="AR80" s="121"/>
      <c r="AS80" s="121"/>
      <c r="AT80" s="121">
        <f>AW80</f>
        <v>342</v>
      </c>
      <c r="AU80" s="121"/>
      <c r="AV80" s="121"/>
      <c r="AW80" s="121">
        <v>342</v>
      </c>
      <c r="AX80" s="121"/>
      <c r="AY80" s="121"/>
      <c r="AZ80" s="179">
        <f t="shared" si="85"/>
        <v>578</v>
      </c>
    </row>
    <row r="81" spans="1:52" s="23" customFormat="1" ht="31.5" customHeight="1">
      <c r="A81" s="122" t="s">
        <v>69</v>
      </c>
      <c r="B81" s="123" t="s">
        <v>112</v>
      </c>
      <c r="C81" s="113">
        <f>C82+C85</f>
        <v>2446</v>
      </c>
      <c r="D81" s="113"/>
      <c r="E81" s="113"/>
      <c r="F81" s="113"/>
      <c r="G81" s="113"/>
      <c r="H81" s="121">
        <f t="shared" si="77"/>
        <v>2145</v>
      </c>
      <c r="I81" s="113">
        <f t="shared" ref="I81" si="87">I82+I85</f>
        <v>220</v>
      </c>
      <c r="J81" s="113">
        <f t="shared" ref="J81:AW81" si="88">J82+J85</f>
        <v>1379</v>
      </c>
      <c r="K81" s="113"/>
      <c r="L81" s="113"/>
      <c r="M81" s="113">
        <f t="shared" si="88"/>
        <v>1379</v>
      </c>
      <c r="N81" s="113"/>
      <c r="O81" s="113"/>
      <c r="P81" s="113">
        <f t="shared" si="88"/>
        <v>89</v>
      </c>
      <c r="Q81" s="161"/>
      <c r="R81" s="113"/>
      <c r="S81" s="161">
        <f t="shared" si="88"/>
        <v>89</v>
      </c>
      <c r="T81" s="113"/>
      <c r="U81" s="113"/>
      <c r="V81" s="113">
        <f t="shared" si="88"/>
        <v>0</v>
      </c>
      <c r="W81" s="113"/>
      <c r="X81" s="113"/>
      <c r="Y81" s="113">
        <f t="shared" si="88"/>
        <v>0</v>
      </c>
      <c r="Z81" s="113"/>
      <c r="AA81" s="113"/>
      <c r="AB81" s="113"/>
      <c r="AC81" s="113"/>
      <c r="AD81" s="113"/>
      <c r="AE81" s="113"/>
      <c r="AF81" s="113"/>
      <c r="AG81" s="113"/>
      <c r="AH81" s="161">
        <f t="shared" si="88"/>
        <v>986</v>
      </c>
      <c r="AI81" s="113"/>
      <c r="AJ81" s="113"/>
      <c r="AK81" s="113">
        <f t="shared" si="88"/>
        <v>766</v>
      </c>
      <c r="AL81" s="113">
        <f t="shared" si="88"/>
        <v>0</v>
      </c>
      <c r="AM81" s="113">
        <f t="shared" si="88"/>
        <v>220</v>
      </c>
      <c r="AN81" s="113"/>
      <c r="AO81" s="161"/>
      <c r="AP81" s="113"/>
      <c r="AQ81" s="113"/>
      <c r="AR81" s="113"/>
      <c r="AS81" s="113"/>
      <c r="AT81" s="113">
        <f t="shared" si="88"/>
        <v>81</v>
      </c>
      <c r="AU81" s="113"/>
      <c r="AV81" s="113"/>
      <c r="AW81" s="113">
        <f t="shared" si="88"/>
        <v>81</v>
      </c>
      <c r="AX81" s="113"/>
      <c r="AY81" s="113"/>
      <c r="AZ81" s="179">
        <f t="shared" si="85"/>
        <v>2056</v>
      </c>
    </row>
    <row r="82" spans="1:52" ht="31.15" customHeight="1">
      <c r="A82" s="114">
        <v>1</v>
      </c>
      <c r="B82" s="115" t="s">
        <v>113</v>
      </c>
      <c r="C82" s="118">
        <f>C83</f>
        <v>2192</v>
      </c>
      <c r="D82" s="118"/>
      <c r="E82" s="118"/>
      <c r="F82" s="118"/>
      <c r="G82" s="118"/>
      <c r="H82" s="121">
        <f t="shared" si="77"/>
        <v>1972</v>
      </c>
      <c r="I82" s="118">
        <f t="shared" ref="I82:AM82" si="89">I83</f>
        <v>220</v>
      </c>
      <c r="J82" s="118">
        <f t="shared" si="89"/>
        <v>1287</v>
      </c>
      <c r="K82" s="118"/>
      <c r="L82" s="118"/>
      <c r="M82" s="118">
        <f t="shared" si="89"/>
        <v>1287</v>
      </c>
      <c r="N82" s="118"/>
      <c r="O82" s="118"/>
      <c r="P82" s="118"/>
      <c r="Q82" s="171"/>
      <c r="R82" s="118"/>
      <c r="S82" s="171"/>
      <c r="T82" s="118"/>
      <c r="U82" s="118"/>
      <c r="V82" s="118"/>
      <c r="W82" s="118"/>
      <c r="X82" s="118"/>
      <c r="Y82" s="118"/>
      <c r="Z82" s="118"/>
      <c r="AA82" s="118"/>
      <c r="AB82" s="118"/>
      <c r="AC82" s="118"/>
      <c r="AD82" s="118"/>
      <c r="AE82" s="118"/>
      <c r="AF82" s="118"/>
      <c r="AG82" s="118"/>
      <c r="AH82" s="171">
        <f t="shared" si="89"/>
        <v>905</v>
      </c>
      <c r="AI82" s="118"/>
      <c r="AJ82" s="118"/>
      <c r="AK82" s="118">
        <f t="shared" si="89"/>
        <v>685</v>
      </c>
      <c r="AL82" s="118">
        <f t="shared" si="89"/>
        <v>0</v>
      </c>
      <c r="AM82" s="118">
        <f t="shared" si="89"/>
        <v>220</v>
      </c>
      <c r="AN82" s="118"/>
      <c r="AO82" s="171"/>
      <c r="AP82" s="118"/>
      <c r="AQ82" s="118"/>
      <c r="AR82" s="118"/>
      <c r="AS82" s="118"/>
      <c r="AT82" s="118"/>
      <c r="AU82" s="118"/>
      <c r="AV82" s="118"/>
      <c r="AW82" s="118"/>
      <c r="AX82" s="118"/>
      <c r="AY82" s="118"/>
      <c r="AZ82" s="179">
        <f t="shared" si="85"/>
        <v>1972</v>
      </c>
    </row>
    <row r="83" spans="1:52" s="25" customFormat="1" ht="20.45" customHeight="1">
      <c r="A83" s="125"/>
      <c r="B83" s="120" t="s">
        <v>81</v>
      </c>
      <c r="C83" s="121">
        <f t="shared" ref="C83:C87" si="90">+J83+AH83</f>
        <v>2192</v>
      </c>
      <c r="D83" s="121"/>
      <c r="E83" s="121"/>
      <c r="F83" s="121"/>
      <c r="G83" s="121"/>
      <c r="H83" s="121">
        <f t="shared" si="77"/>
        <v>1972</v>
      </c>
      <c r="I83" s="121">
        <v>220</v>
      </c>
      <c r="J83" s="121">
        <f>+M83</f>
        <v>1287</v>
      </c>
      <c r="K83" s="121"/>
      <c r="L83" s="121"/>
      <c r="M83" s="121">
        <f>680+607</f>
        <v>1287</v>
      </c>
      <c r="N83" s="121"/>
      <c r="O83" s="121"/>
      <c r="P83" s="121"/>
      <c r="Q83" s="172"/>
      <c r="R83" s="121"/>
      <c r="S83" s="172"/>
      <c r="T83" s="121"/>
      <c r="U83" s="121"/>
      <c r="V83" s="121"/>
      <c r="W83" s="121"/>
      <c r="X83" s="121"/>
      <c r="Y83" s="121"/>
      <c r="Z83" s="121"/>
      <c r="AA83" s="121"/>
      <c r="AB83" s="121"/>
      <c r="AC83" s="121"/>
      <c r="AD83" s="121"/>
      <c r="AE83" s="121"/>
      <c r="AF83" s="121"/>
      <c r="AG83" s="121"/>
      <c r="AH83" s="172">
        <f>+AK83+AM83</f>
        <v>905</v>
      </c>
      <c r="AI83" s="121"/>
      <c r="AJ83" s="121"/>
      <c r="AK83" s="121">
        <v>685</v>
      </c>
      <c r="AL83" s="121"/>
      <c r="AM83" s="121">
        <v>220</v>
      </c>
      <c r="AN83" s="121"/>
      <c r="AO83" s="172"/>
      <c r="AP83" s="121"/>
      <c r="AQ83" s="121"/>
      <c r="AR83" s="121"/>
      <c r="AS83" s="121"/>
      <c r="AT83" s="121"/>
      <c r="AU83" s="121"/>
      <c r="AV83" s="121"/>
      <c r="AW83" s="121"/>
      <c r="AX83" s="121"/>
      <c r="AY83" s="121"/>
      <c r="AZ83" s="179">
        <f t="shared" si="85"/>
        <v>1972</v>
      </c>
    </row>
    <row r="84" spans="1:52" ht="30.6" customHeight="1">
      <c r="A84" s="114">
        <v>2</v>
      </c>
      <c r="B84" s="115" t="s">
        <v>114</v>
      </c>
      <c r="C84" s="118"/>
      <c r="D84" s="118"/>
      <c r="E84" s="118"/>
      <c r="F84" s="118"/>
      <c r="G84" s="118"/>
      <c r="H84" s="121">
        <f t="shared" si="77"/>
        <v>0</v>
      </c>
      <c r="I84" s="118"/>
      <c r="J84" s="118"/>
      <c r="K84" s="118"/>
      <c r="L84" s="118"/>
      <c r="M84" s="118"/>
      <c r="N84" s="118"/>
      <c r="O84" s="118"/>
      <c r="P84" s="118"/>
      <c r="Q84" s="171"/>
      <c r="R84" s="118"/>
      <c r="S84" s="171"/>
      <c r="T84" s="118"/>
      <c r="U84" s="118"/>
      <c r="V84" s="118"/>
      <c r="W84" s="118"/>
      <c r="X84" s="118"/>
      <c r="Y84" s="118"/>
      <c r="Z84" s="118"/>
      <c r="AA84" s="118"/>
      <c r="AB84" s="118"/>
      <c r="AC84" s="118"/>
      <c r="AD84" s="118"/>
      <c r="AE84" s="118"/>
      <c r="AF84" s="118"/>
      <c r="AG84" s="118"/>
      <c r="AH84" s="171"/>
      <c r="AI84" s="118"/>
      <c r="AJ84" s="118"/>
      <c r="AK84" s="118"/>
      <c r="AL84" s="118"/>
      <c r="AM84" s="118"/>
      <c r="AN84" s="118"/>
      <c r="AO84" s="171"/>
      <c r="AP84" s="118"/>
      <c r="AQ84" s="118"/>
      <c r="AR84" s="118"/>
      <c r="AS84" s="118"/>
      <c r="AT84" s="118"/>
      <c r="AU84" s="118"/>
      <c r="AV84" s="118"/>
      <c r="AW84" s="118"/>
      <c r="AX84" s="118"/>
      <c r="AY84" s="118"/>
      <c r="AZ84" s="179">
        <f t="shared" si="85"/>
        <v>0</v>
      </c>
    </row>
    <row r="85" spans="1:52" ht="19.899999999999999" customHeight="1">
      <c r="A85" s="114">
        <v>3</v>
      </c>
      <c r="B85" s="115" t="s">
        <v>115</v>
      </c>
      <c r="C85" s="118">
        <f>C86</f>
        <v>254</v>
      </c>
      <c r="D85" s="118"/>
      <c r="E85" s="118"/>
      <c r="F85" s="118"/>
      <c r="G85" s="118"/>
      <c r="H85" s="121">
        <f t="shared" si="77"/>
        <v>173</v>
      </c>
      <c r="I85" s="118"/>
      <c r="J85" s="118">
        <f t="shared" ref="J85:AW85" si="91">J86</f>
        <v>92</v>
      </c>
      <c r="K85" s="118"/>
      <c r="L85" s="118"/>
      <c r="M85" s="118">
        <f t="shared" si="91"/>
        <v>92</v>
      </c>
      <c r="N85" s="118"/>
      <c r="O85" s="118"/>
      <c r="P85" s="118">
        <f t="shared" si="91"/>
        <v>89</v>
      </c>
      <c r="Q85" s="171"/>
      <c r="R85" s="118"/>
      <c r="S85" s="171">
        <f t="shared" si="91"/>
        <v>89</v>
      </c>
      <c r="T85" s="118"/>
      <c r="U85" s="118"/>
      <c r="V85" s="118"/>
      <c r="W85" s="118"/>
      <c r="X85" s="118"/>
      <c r="Y85" s="118"/>
      <c r="Z85" s="118"/>
      <c r="AA85" s="118"/>
      <c r="AB85" s="118"/>
      <c r="AC85" s="118"/>
      <c r="AD85" s="118"/>
      <c r="AE85" s="118"/>
      <c r="AF85" s="118"/>
      <c r="AG85" s="118"/>
      <c r="AH85" s="171">
        <f t="shared" si="91"/>
        <v>81</v>
      </c>
      <c r="AI85" s="118"/>
      <c r="AJ85" s="118"/>
      <c r="AK85" s="118">
        <f t="shared" si="91"/>
        <v>81</v>
      </c>
      <c r="AL85" s="118"/>
      <c r="AM85" s="118"/>
      <c r="AN85" s="118"/>
      <c r="AO85" s="171"/>
      <c r="AP85" s="118"/>
      <c r="AQ85" s="118"/>
      <c r="AR85" s="118"/>
      <c r="AS85" s="118"/>
      <c r="AT85" s="118">
        <f t="shared" si="91"/>
        <v>81</v>
      </c>
      <c r="AU85" s="118"/>
      <c r="AV85" s="118"/>
      <c r="AW85" s="118">
        <f t="shared" si="91"/>
        <v>81</v>
      </c>
      <c r="AX85" s="118"/>
      <c r="AY85" s="118"/>
      <c r="AZ85" s="179">
        <f t="shared" si="85"/>
        <v>84</v>
      </c>
    </row>
    <row r="86" spans="1:52" s="25" customFormat="1" ht="19.899999999999999" customHeight="1">
      <c r="A86" s="152"/>
      <c r="B86" s="120" t="s">
        <v>81</v>
      </c>
      <c r="C86" s="121">
        <f>+J86+AH86+AT86</f>
        <v>254</v>
      </c>
      <c r="D86" s="121"/>
      <c r="E86" s="121"/>
      <c r="F86" s="121"/>
      <c r="G86" s="121"/>
      <c r="H86" s="121">
        <f t="shared" si="77"/>
        <v>173</v>
      </c>
      <c r="I86" s="121"/>
      <c r="J86" s="121">
        <f>+M86</f>
        <v>92</v>
      </c>
      <c r="K86" s="121"/>
      <c r="L86" s="121"/>
      <c r="M86" s="121">
        <f>25+67</f>
        <v>92</v>
      </c>
      <c r="N86" s="121"/>
      <c r="O86" s="121"/>
      <c r="P86" s="121">
        <f>+S86</f>
        <v>89</v>
      </c>
      <c r="Q86" s="172"/>
      <c r="R86" s="121"/>
      <c r="S86" s="172">
        <f>25+64</f>
        <v>89</v>
      </c>
      <c r="T86" s="121"/>
      <c r="U86" s="121"/>
      <c r="V86" s="121"/>
      <c r="W86" s="121"/>
      <c r="X86" s="121"/>
      <c r="Y86" s="121"/>
      <c r="Z86" s="121"/>
      <c r="AA86" s="121"/>
      <c r="AB86" s="121"/>
      <c r="AC86" s="121"/>
      <c r="AD86" s="121"/>
      <c r="AE86" s="121"/>
      <c r="AF86" s="121"/>
      <c r="AG86" s="121"/>
      <c r="AH86" s="172">
        <v>81</v>
      </c>
      <c r="AI86" s="121"/>
      <c r="AJ86" s="121"/>
      <c r="AK86" s="121">
        <v>81</v>
      </c>
      <c r="AL86" s="121"/>
      <c r="AM86" s="121"/>
      <c r="AN86" s="121"/>
      <c r="AO86" s="172"/>
      <c r="AP86" s="121"/>
      <c r="AQ86" s="121"/>
      <c r="AR86" s="121"/>
      <c r="AS86" s="121"/>
      <c r="AT86" s="121">
        <f>AW86</f>
        <v>81</v>
      </c>
      <c r="AU86" s="121"/>
      <c r="AV86" s="121"/>
      <c r="AW86" s="121">
        <v>81</v>
      </c>
      <c r="AX86" s="121"/>
      <c r="AY86" s="121"/>
      <c r="AZ86" s="179">
        <f t="shared" si="85"/>
        <v>84</v>
      </c>
    </row>
    <row r="87" spans="1:52" ht="34.9" customHeight="1">
      <c r="A87" s="122" t="s">
        <v>72</v>
      </c>
      <c r="B87" s="123" t="s">
        <v>116</v>
      </c>
      <c r="C87" s="118">
        <f t="shared" si="90"/>
        <v>0</v>
      </c>
      <c r="D87" s="118"/>
      <c r="E87" s="118"/>
      <c r="F87" s="118"/>
      <c r="G87" s="118"/>
      <c r="H87" s="121">
        <f t="shared" si="77"/>
        <v>0</v>
      </c>
      <c r="I87" s="118"/>
      <c r="J87" s="118"/>
      <c r="K87" s="118"/>
      <c r="L87" s="118"/>
      <c r="M87" s="118"/>
      <c r="N87" s="118"/>
      <c r="O87" s="118"/>
      <c r="P87" s="118"/>
      <c r="Q87" s="171"/>
      <c r="R87" s="118"/>
      <c r="S87" s="171"/>
      <c r="T87" s="118"/>
      <c r="U87" s="118"/>
      <c r="V87" s="118"/>
      <c r="W87" s="118"/>
      <c r="X87" s="118"/>
      <c r="Y87" s="118"/>
      <c r="Z87" s="118"/>
      <c r="AA87" s="118"/>
      <c r="AB87" s="118"/>
      <c r="AC87" s="118"/>
      <c r="AD87" s="118"/>
      <c r="AE87" s="118"/>
      <c r="AF87" s="118"/>
      <c r="AG87" s="118"/>
      <c r="AH87" s="171"/>
      <c r="AI87" s="118"/>
      <c r="AJ87" s="118"/>
      <c r="AK87" s="118"/>
      <c r="AL87" s="118"/>
      <c r="AM87" s="118"/>
      <c r="AN87" s="118"/>
      <c r="AO87" s="171"/>
      <c r="AP87" s="118"/>
      <c r="AQ87" s="118"/>
      <c r="AR87" s="118"/>
      <c r="AS87" s="118"/>
      <c r="AT87" s="118"/>
      <c r="AU87" s="118"/>
      <c r="AV87" s="118"/>
      <c r="AW87" s="118"/>
      <c r="AX87" s="118"/>
      <c r="AY87" s="118"/>
      <c r="AZ87" s="179">
        <f t="shared" si="85"/>
        <v>0</v>
      </c>
    </row>
    <row r="88" spans="1:52" s="23" customFormat="1" ht="21.6" customHeight="1">
      <c r="A88" s="122" t="s">
        <v>83</v>
      </c>
      <c r="B88" s="123" t="s">
        <v>117</v>
      </c>
      <c r="C88" s="113">
        <f>+C91</f>
        <v>53</v>
      </c>
      <c r="D88" s="113"/>
      <c r="E88" s="113"/>
      <c r="F88" s="113"/>
      <c r="G88" s="113"/>
      <c r="H88" s="121">
        <f t="shared" si="77"/>
        <v>36</v>
      </c>
      <c r="I88" s="113"/>
      <c r="J88" s="113">
        <f t="shared" ref="J88:AW88" si="92">+J91</f>
        <v>19</v>
      </c>
      <c r="K88" s="113"/>
      <c r="L88" s="113"/>
      <c r="M88" s="113">
        <f t="shared" si="92"/>
        <v>19</v>
      </c>
      <c r="N88" s="113"/>
      <c r="O88" s="113"/>
      <c r="P88" s="113">
        <f t="shared" si="92"/>
        <v>19</v>
      </c>
      <c r="Q88" s="161"/>
      <c r="R88" s="113"/>
      <c r="S88" s="161">
        <f t="shared" si="92"/>
        <v>19</v>
      </c>
      <c r="T88" s="113"/>
      <c r="U88" s="113"/>
      <c r="V88" s="113"/>
      <c r="W88" s="113"/>
      <c r="X88" s="113"/>
      <c r="Y88" s="113"/>
      <c r="Z88" s="113"/>
      <c r="AA88" s="113"/>
      <c r="AB88" s="113"/>
      <c r="AC88" s="113"/>
      <c r="AD88" s="113"/>
      <c r="AE88" s="113"/>
      <c r="AF88" s="113"/>
      <c r="AG88" s="113"/>
      <c r="AH88" s="161">
        <f t="shared" si="92"/>
        <v>17</v>
      </c>
      <c r="AI88" s="113"/>
      <c r="AJ88" s="113"/>
      <c r="AK88" s="113">
        <f t="shared" si="92"/>
        <v>17</v>
      </c>
      <c r="AL88" s="113"/>
      <c r="AM88" s="113"/>
      <c r="AN88" s="113"/>
      <c r="AO88" s="161"/>
      <c r="AP88" s="113"/>
      <c r="AQ88" s="113"/>
      <c r="AR88" s="113"/>
      <c r="AS88" s="113"/>
      <c r="AT88" s="113">
        <f t="shared" si="92"/>
        <v>17</v>
      </c>
      <c r="AU88" s="113"/>
      <c r="AV88" s="113"/>
      <c r="AW88" s="113">
        <f t="shared" si="92"/>
        <v>17</v>
      </c>
      <c r="AX88" s="113"/>
      <c r="AY88" s="113"/>
      <c r="AZ88" s="179">
        <f t="shared" si="85"/>
        <v>17</v>
      </c>
    </row>
    <row r="89" spans="1:52" ht="21.6" customHeight="1">
      <c r="A89" s="114">
        <v>1</v>
      </c>
      <c r="B89" s="115" t="s">
        <v>118</v>
      </c>
      <c r="C89" s="118"/>
      <c r="D89" s="118"/>
      <c r="E89" s="118"/>
      <c r="F89" s="118"/>
      <c r="G89" s="118"/>
      <c r="H89" s="121">
        <f t="shared" si="77"/>
        <v>0</v>
      </c>
      <c r="I89" s="118"/>
      <c r="J89" s="118"/>
      <c r="K89" s="118"/>
      <c r="L89" s="118"/>
      <c r="M89" s="118"/>
      <c r="N89" s="118"/>
      <c r="O89" s="118"/>
      <c r="P89" s="118"/>
      <c r="Q89" s="171"/>
      <c r="R89" s="118"/>
      <c r="S89" s="171"/>
      <c r="T89" s="118"/>
      <c r="U89" s="118"/>
      <c r="V89" s="118"/>
      <c r="W89" s="118"/>
      <c r="X89" s="118"/>
      <c r="Y89" s="118"/>
      <c r="Z89" s="118"/>
      <c r="AA89" s="118"/>
      <c r="AB89" s="118"/>
      <c r="AC89" s="118"/>
      <c r="AD89" s="118"/>
      <c r="AE89" s="118"/>
      <c r="AF89" s="118"/>
      <c r="AG89" s="118"/>
      <c r="AH89" s="171"/>
      <c r="AI89" s="118"/>
      <c r="AJ89" s="118"/>
      <c r="AK89" s="118"/>
      <c r="AL89" s="118"/>
      <c r="AM89" s="118"/>
      <c r="AN89" s="118"/>
      <c r="AO89" s="171"/>
      <c r="AP89" s="118"/>
      <c r="AQ89" s="118"/>
      <c r="AR89" s="118"/>
      <c r="AS89" s="118"/>
      <c r="AT89" s="118"/>
      <c r="AU89" s="118"/>
      <c r="AV89" s="118"/>
      <c r="AW89" s="118"/>
      <c r="AX89" s="118"/>
      <c r="AY89" s="118"/>
      <c r="AZ89" s="179">
        <f t="shared" si="85"/>
        <v>0</v>
      </c>
    </row>
    <row r="90" spans="1:52" ht="21.6" customHeight="1">
      <c r="A90" s="114">
        <v>2</v>
      </c>
      <c r="B90" s="115" t="s">
        <v>119</v>
      </c>
      <c r="C90" s="118"/>
      <c r="D90" s="118"/>
      <c r="E90" s="118"/>
      <c r="F90" s="118"/>
      <c r="G90" s="118"/>
      <c r="H90" s="121">
        <f t="shared" si="77"/>
        <v>0</v>
      </c>
      <c r="I90" s="118"/>
      <c r="J90" s="118"/>
      <c r="K90" s="118"/>
      <c r="L90" s="118"/>
      <c r="M90" s="118"/>
      <c r="N90" s="118"/>
      <c r="O90" s="118"/>
      <c r="P90" s="118"/>
      <c r="Q90" s="171"/>
      <c r="R90" s="118"/>
      <c r="S90" s="171"/>
      <c r="T90" s="118"/>
      <c r="U90" s="118"/>
      <c r="V90" s="118"/>
      <c r="W90" s="118"/>
      <c r="X90" s="118"/>
      <c r="Y90" s="118"/>
      <c r="Z90" s="118"/>
      <c r="AA90" s="118"/>
      <c r="AB90" s="118"/>
      <c r="AC90" s="118"/>
      <c r="AD90" s="118"/>
      <c r="AE90" s="118"/>
      <c r="AF90" s="118"/>
      <c r="AG90" s="118"/>
      <c r="AH90" s="171"/>
      <c r="AI90" s="118"/>
      <c r="AJ90" s="118"/>
      <c r="AK90" s="118"/>
      <c r="AL90" s="118"/>
      <c r="AM90" s="118"/>
      <c r="AN90" s="118"/>
      <c r="AO90" s="171"/>
      <c r="AP90" s="118"/>
      <c r="AQ90" s="118"/>
      <c r="AR90" s="118"/>
      <c r="AS90" s="118"/>
      <c r="AT90" s="118"/>
      <c r="AU90" s="118"/>
      <c r="AV90" s="118"/>
      <c r="AW90" s="118"/>
      <c r="AX90" s="118"/>
      <c r="AY90" s="118"/>
      <c r="AZ90" s="179">
        <f t="shared" si="85"/>
        <v>0</v>
      </c>
    </row>
    <row r="91" spans="1:52" s="25" customFormat="1" ht="21.6" customHeight="1">
      <c r="A91" s="152"/>
      <c r="B91" s="120" t="s">
        <v>81</v>
      </c>
      <c r="C91" s="121">
        <f>+J91+AH91+AT91</f>
        <v>53</v>
      </c>
      <c r="D91" s="121"/>
      <c r="E91" s="121"/>
      <c r="F91" s="121"/>
      <c r="G91" s="121"/>
      <c r="H91" s="121">
        <f t="shared" si="77"/>
        <v>36</v>
      </c>
      <c r="I91" s="121"/>
      <c r="J91" s="121">
        <f>+M91</f>
        <v>19</v>
      </c>
      <c r="K91" s="121"/>
      <c r="L91" s="121"/>
      <c r="M91" s="121">
        <f>4+15</f>
        <v>19</v>
      </c>
      <c r="N91" s="121"/>
      <c r="O91" s="121"/>
      <c r="P91" s="121">
        <f>+S91</f>
        <v>19</v>
      </c>
      <c r="Q91" s="172"/>
      <c r="R91" s="121"/>
      <c r="S91" s="172">
        <v>19</v>
      </c>
      <c r="T91" s="121"/>
      <c r="U91" s="121"/>
      <c r="V91" s="121"/>
      <c r="W91" s="121"/>
      <c r="X91" s="121"/>
      <c r="Y91" s="121"/>
      <c r="Z91" s="121"/>
      <c r="AA91" s="121"/>
      <c r="AB91" s="121"/>
      <c r="AC91" s="121"/>
      <c r="AD91" s="121"/>
      <c r="AE91" s="121"/>
      <c r="AF91" s="121"/>
      <c r="AG91" s="121"/>
      <c r="AH91" s="172">
        <v>17</v>
      </c>
      <c r="AI91" s="121"/>
      <c r="AJ91" s="121"/>
      <c r="AK91" s="121">
        <v>17</v>
      </c>
      <c r="AL91" s="121"/>
      <c r="AM91" s="121"/>
      <c r="AN91" s="121"/>
      <c r="AO91" s="172"/>
      <c r="AP91" s="121"/>
      <c r="AQ91" s="121"/>
      <c r="AR91" s="121"/>
      <c r="AS91" s="121"/>
      <c r="AT91" s="121">
        <f>AW91</f>
        <v>17</v>
      </c>
      <c r="AU91" s="121"/>
      <c r="AV91" s="121"/>
      <c r="AW91" s="121">
        <v>17</v>
      </c>
      <c r="AX91" s="121"/>
      <c r="AY91" s="121"/>
      <c r="AZ91" s="179">
        <f t="shared" si="85"/>
        <v>17</v>
      </c>
    </row>
    <row r="92" spans="1:52" s="23" customFormat="1" ht="30.75" customHeight="1">
      <c r="A92" s="122" t="s">
        <v>85</v>
      </c>
      <c r="B92" s="123" t="s">
        <v>120</v>
      </c>
      <c r="C92" s="113">
        <f>C93+C95</f>
        <v>239</v>
      </c>
      <c r="D92" s="113"/>
      <c r="E92" s="113"/>
      <c r="F92" s="113"/>
      <c r="G92" s="113"/>
      <c r="H92" s="121">
        <f t="shared" si="77"/>
        <v>164</v>
      </c>
      <c r="I92" s="113"/>
      <c r="J92" s="113">
        <f t="shared" ref="J92:AW92" si="93">J93+J95</f>
        <v>91</v>
      </c>
      <c r="K92" s="113"/>
      <c r="L92" s="113"/>
      <c r="M92" s="113">
        <f t="shared" si="93"/>
        <v>91</v>
      </c>
      <c r="N92" s="113"/>
      <c r="O92" s="113"/>
      <c r="P92" s="113">
        <f t="shared" si="93"/>
        <v>90.9</v>
      </c>
      <c r="Q92" s="161"/>
      <c r="R92" s="113"/>
      <c r="S92" s="161">
        <f t="shared" si="93"/>
        <v>90.9</v>
      </c>
      <c r="T92" s="113"/>
      <c r="U92" s="113"/>
      <c r="V92" s="113"/>
      <c r="W92" s="113"/>
      <c r="X92" s="113"/>
      <c r="Y92" s="113"/>
      <c r="Z92" s="113"/>
      <c r="AA92" s="113"/>
      <c r="AB92" s="113"/>
      <c r="AC92" s="113"/>
      <c r="AD92" s="113"/>
      <c r="AE92" s="113"/>
      <c r="AF92" s="113"/>
      <c r="AG92" s="113"/>
      <c r="AH92" s="161">
        <f t="shared" si="93"/>
        <v>73</v>
      </c>
      <c r="AI92" s="113"/>
      <c r="AJ92" s="113"/>
      <c r="AK92" s="113">
        <f t="shared" si="93"/>
        <v>73</v>
      </c>
      <c r="AL92" s="113"/>
      <c r="AM92" s="113"/>
      <c r="AN92" s="113"/>
      <c r="AO92" s="161"/>
      <c r="AP92" s="113"/>
      <c r="AQ92" s="113"/>
      <c r="AR92" s="113"/>
      <c r="AS92" s="113"/>
      <c r="AT92" s="113">
        <f t="shared" si="93"/>
        <v>75</v>
      </c>
      <c r="AU92" s="113"/>
      <c r="AV92" s="113"/>
      <c r="AW92" s="113">
        <f t="shared" si="93"/>
        <v>75</v>
      </c>
      <c r="AX92" s="113"/>
      <c r="AY92" s="113"/>
      <c r="AZ92" s="179">
        <f t="shared" si="85"/>
        <v>73.099999999999994</v>
      </c>
    </row>
    <row r="93" spans="1:52" ht="21.6" customHeight="1">
      <c r="A93" s="114">
        <v>1</v>
      </c>
      <c r="B93" s="115" t="s">
        <v>121</v>
      </c>
      <c r="C93" s="118">
        <f>C94</f>
        <v>173</v>
      </c>
      <c r="D93" s="118"/>
      <c r="E93" s="118"/>
      <c r="F93" s="118"/>
      <c r="G93" s="118"/>
      <c r="H93" s="121">
        <f t="shared" si="77"/>
        <v>117</v>
      </c>
      <c r="I93" s="118"/>
      <c r="J93" s="118">
        <f t="shared" ref="J93:AW93" si="94">J94</f>
        <v>66</v>
      </c>
      <c r="K93" s="118"/>
      <c r="L93" s="118"/>
      <c r="M93" s="118">
        <f t="shared" si="94"/>
        <v>66</v>
      </c>
      <c r="N93" s="118"/>
      <c r="O93" s="118"/>
      <c r="P93" s="118">
        <f t="shared" si="94"/>
        <v>65.900000000000006</v>
      </c>
      <c r="Q93" s="171"/>
      <c r="R93" s="118"/>
      <c r="S93" s="171">
        <f t="shared" si="94"/>
        <v>65.900000000000006</v>
      </c>
      <c r="T93" s="118"/>
      <c r="U93" s="118"/>
      <c r="V93" s="118"/>
      <c r="W93" s="118"/>
      <c r="X93" s="118"/>
      <c r="Y93" s="118"/>
      <c r="Z93" s="118"/>
      <c r="AA93" s="118"/>
      <c r="AB93" s="118"/>
      <c r="AC93" s="118"/>
      <c r="AD93" s="118"/>
      <c r="AE93" s="118"/>
      <c r="AF93" s="118"/>
      <c r="AG93" s="118"/>
      <c r="AH93" s="171">
        <f t="shared" si="94"/>
        <v>51</v>
      </c>
      <c r="AI93" s="118"/>
      <c r="AJ93" s="118"/>
      <c r="AK93" s="118">
        <f t="shared" si="94"/>
        <v>51</v>
      </c>
      <c r="AL93" s="118"/>
      <c r="AM93" s="118"/>
      <c r="AN93" s="118"/>
      <c r="AO93" s="171"/>
      <c r="AP93" s="118"/>
      <c r="AQ93" s="118"/>
      <c r="AR93" s="118"/>
      <c r="AS93" s="118"/>
      <c r="AT93" s="118">
        <f t="shared" si="94"/>
        <v>56</v>
      </c>
      <c r="AU93" s="118"/>
      <c r="AV93" s="118"/>
      <c r="AW93" s="118">
        <f t="shared" si="94"/>
        <v>56</v>
      </c>
      <c r="AX93" s="118"/>
      <c r="AY93" s="118"/>
      <c r="AZ93" s="179">
        <f t="shared" si="85"/>
        <v>51.099999999999994</v>
      </c>
    </row>
    <row r="94" spans="1:52" s="25" customFormat="1" ht="21.6" customHeight="1">
      <c r="A94" s="125"/>
      <c r="B94" s="120" t="s">
        <v>81</v>
      </c>
      <c r="C94" s="121">
        <f>+J94+AH94+AT94</f>
        <v>173</v>
      </c>
      <c r="D94" s="121"/>
      <c r="E94" s="121"/>
      <c r="F94" s="121"/>
      <c r="G94" s="121"/>
      <c r="H94" s="121">
        <f t="shared" si="77"/>
        <v>117</v>
      </c>
      <c r="I94" s="121"/>
      <c r="J94" s="121">
        <f>+M94</f>
        <v>66</v>
      </c>
      <c r="K94" s="121"/>
      <c r="L94" s="121"/>
      <c r="M94" s="121">
        <f>26+40</f>
        <v>66</v>
      </c>
      <c r="N94" s="121"/>
      <c r="O94" s="121"/>
      <c r="P94" s="121">
        <f>+S94</f>
        <v>65.900000000000006</v>
      </c>
      <c r="Q94" s="172"/>
      <c r="R94" s="121"/>
      <c r="S94" s="172">
        <v>65.900000000000006</v>
      </c>
      <c r="T94" s="121"/>
      <c r="U94" s="121"/>
      <c r="V94" s="121"/>
      <c r="W94" s="121"/>
      <c r="X94" s="121"/>
      <c r="Y94" s="121"/>
      <c r="Z94" s="121"/>
      <c r="AA94" s="121"/>
      <c r="AB94" s="121"/>
      <c r="AC94" s="121"/>
      <c r="AD94" s="121"/>
      <c r="AE94" s="121"/>
      <c r="AF94" s="121"/>
      <c r="AG94" s="121"/>
      <c r="AH94" s="172">
        <f>+AK94</f>
        <v>51</v>
      </c>
      <c r="AI94" s="121"/>
      <c r="AJ94" s="121"/>
      <c r="AK94" s="121">
        <v>51</v>
      </c>
      <c r="AL94" s="121"/>
      <c r="AM94" s="121"/>
      <c r="AN94" s="121"/>
      <c r="AO94" s="172"/>
      <c r="AP94" s="121"/>
      <c r="AQ94" s="121"/>
      <c r="AR94" s="121"/>
      <c r="AS94" s="121"/>
      <c r="AT94" s="121">
        <f>AW94</f>
        <v>56</v>
      </c>
      <c r="AU94" s="121"/>
      <c r="AV94" s="121"/>
      <c r="AW94" s="121">
        <v>56</v>
      </c>
      <c r="AX94" s="121"/>
      <c r="AY94" s="121"/>
      <c r="AZ94" s="179">
        <f t="shared" si="85"/>
        <v>51.099999999999994</v>
      </c>
    </row>
    <row r="95" spans="1:52" ht="21.6" customHeight="1">
      <c r="A95" s="114">
        <v>2</v>
      </c>
      <c r="B95" s="115" t="s">
        <v>122</v>
      </c>
      <c r="C95" s="118">
        <f>C96</f>
        <v>66</v>
      </c>
      <c r="D95" s="118"/>
      <c r="E95" s="118"/>
      <c r="F95" s="118"/>
      <c r="G95" s="118"/>
      <c r="H95" s="121">
        <f t="shared" si="77"/>
        <v>47</v>
      </c>
      <c r="I95" s="118"/>
      <c r="J95" s="118">
        <f t="shared" ref="J95:AW95" si="95">J96</f>
        <v>25</v>
      </c>
      <c r="K95" s="118"/>
      <c r="L95" s="118"/>
      <c r="M95" s="118">
        <f t="shared" si="95"/>
        <v>25</v>
      </c>
      <c r="N95" s="118"/>
      <c r="O95" s="118"/>
      <c r="P95" s="118">
        <f t="shared" si="95"/>
        <v>25</v>
      </c>
      <c r="Q95" s="171"/>
      <c r="R95" s="118"/>
      <c r="S95" s="171">
        <f t="shared" si="95"/>
        <v>25</v>
      </c>
      <c r="T95" s="118"/>
      <c r="U95" s="118"/>
      <c r="V95" s="118"/>
      <c r="W95" s="118"/>
      <c r="X95" s="118"/>
      <c r="Y95" s="118"/>
      <c r="Z95" s="118"/>
      <c r="AA95" s="118"/>
      <c r="AB95" s="118"/>
      <c r="AC95" s="118"/>
      <c r="AD95" s="118"/>
      <c r="AE95" s="118"/>
      <c r="AF95" s="118"/>
      <c r="AG95" s="118"/>
      <c r="AH95" s="171">
        <f t="shared" si="95"/>
        <v>22</v>
      </c>
      <c r="AI95" s="118"/>
      <c r="AJ95" s="118"/>
      <c r="AK95" s="118">
        <f t="shared" si="95"/>
        <v>22</v>
      </c>
      <c r="AL95" s="118"/>
      <c r="AM95" s="118"/>
      <c r="AN95" s="118"/>
      <c r="AO95" s="171"/>
      <c r="AP95" s="118"/>
      <c r="AQ95" s="118"/>
      <c r="AR95" s="118"/>
      <c r="AS95" s="118"/>
      <c r="AT95" s="118">
        <f t="shared" si="95"/>
        <v>19</v>
      </c>
      <c r="AU95" s="118"/>
      <c r="AV95" s="118"/>
      <c r="AW95" s="118">
        <f t="shared" si="95"/>
        <v>19</v>
      </c>
      <c r="AX95" s="118"/>
      <c r="AY95" s="118"/>
      <c r="AZ95" s="179">
        <f t="shared" si="85"/>
        <v>22</v>
      </c>
    </row>
    <row r="96" spans="1:52" s="25" customFormat="1" ht="21.6" customHeight="1">
      <c r="A96" s="152"/>
      <c r="B96" s="120" t="s">
        <v>81</v>
      </c>
      <c r="C96" s="121">
        <f>+J96+AH96+AT96</f>
        <v>66</v>
      </c>
      <c r="D96" s="121"/>
      <c r="E96" s="121"/>
      <c r="F96" s="121"/>
      <c r="G96" s="121"/>
      <c r="H96" s="121">
        <f t="shared" si="77"/>
        <v>47</v>
      </c>
      <c r="I96" s="121"/>
      <c r="J96" s="121">
        <f>+M96</f>
        <v>25</v>
      </c>
      <c r="K96" s="121"/>
      <c r="L96" s="121"/>
      <c r="M96" s="121">
        <f>10+15</f>
        <v>25</v>
      </c>
      <c r="N96" s="121"/>
      <c r="O96" s="121"/>
      <c r="P96" s="121">
        <f>+S96</f>
        <v>25</v>
      </c>
      <c r="Q96" s="172"/>
      <c r="R96" s="121"/>
      <c r="S96" s="172">
        <f>10+15</f>
        <v>25</v>
      </c>
      <c r="T96" s="121"/>
      <c r="U96" s="121"/>
      <c r="V96" s="121"/>
      <c r="W96" s="121"/>
      <c r="X96" s="121"/>
      <c r="Y96" s="121"/>
      <c r="Z96" s="121"/>
      <c r="AA96" s="121"/>
      <c r="AB96" s="121"/>
      <c r="AC96" s="121"/>
      <c r="AD96" s="121"/>
      <c r="AE96" s="121"/>
      <c r="AF96" s="121"/>
      <c r="AG96" s="121"/>
      <c r="AH96" s="172">
        <f>+AK96</f>
        <v>22</v>
      </c>
      <c r="AI96" s="121"/>
      <c r="AJ96" s="121"/>
      <c r="AK96" s="121">
        <v>22</v>
      </c>
      <c r="AL96" s="121"/>
      <c r="AM96" s="121"/>
      <c r="AN96" s="121"/>
      <c r="AO96" s="172"/>
      <c r="AP96" s="121"/>
      <c r="AQ96" s="121"/>
      <c r="AR96" s="121"/>
      <c r="AS96" s="121"/>
      <c r="AT96" s="121">
        <f>AW96</f>
        <v>19</v>
      </c>
      <c r="AU96" s="121"/>
      <c r="AV96" s="121"/>
      <c r="AW96" s="121">
        <v>19</v>
      </c>
      <c r="AX96" s="121"/>
      <c r="AY96" s="121"/>
      <c r="AZ96" s="179">
        <f t="shared" si="85"/>
        <v>22</v>
      </c>
    </row>
    <row r="97" spans="1:52" s="23" customFormat="1" ht="27" customHeight="1">
      <c r="A97" s="111" t="s">
        <v>123</v>
      </c>
      <c r="B97" s="112" t="s">
        <v>265</v>
      </c>
      <c r="C97" s="113">
        <f>C98+C105+C128+C144+C149+C167+C174+C179</f>
        <v>20707</v>
      </c>
      <c r="D97" s="113">
        <f t="shared" ref="D97:AY97" si="96">D98+D105+D128+D144+D149+D167+D174+D179</f>
        <v>12356</v>
      </c>
      <c r="E97" s="113">
        <f t="shared" si="96"/>
        <v>12356</v>
      </c>
      <c r="F97" s="113">
        <f t="shared" si="96"/>
        <v>0</v>
      </c>
      <c r="G97" s="113">
        <f t="shared" si="96"/>
        <v>0</v>
      </c>
      <c r="H97" s="121">
        <f t="shared" si="77"/>
        <v>5681</v>
      </c>
      <c r="I97" s="113">
        <f t="shared" si="96"/>
        <v>2700</v>
      </c>
      <c r="J97" s="113">
        <f t="shared" si="96"/>
        <v>12251</v>
      </c>
      <c r="K97" s="113">
        <f t="shared" si="96"/>
        <v>5728</v>
      </c>
      <c r="L97" s="113">
        <f t="shared" si="96"/>
        <v>0</v>
      </c>
      <c r="M97" s="113">
        <f t="shared" si="96"/>
        <v>3823</v>
      </c>
      <c r="N97" s="113">
        <f t="shared" si="96"/>
        <v>0</v>
      </c>
      <c r="O97" s="113">
        <f t="shared" si="96"/>
        <v>2700</v>
      </c>
      <c r="P97" s="113">
        <f t="shared" si="96"/>
        <v>8488</v>
      </c>
      <c r="Q97" s="161">
        <f t="shared" si="96"/>
        <v>5269</v>
      </c>
      <c r="R97" s="113">
        <f t="shared" si="96"/>
        <v>0</v>
      </c>
      <c r="S97" s="161">
        <f t="shared" si="96"/>
        <v>2239</v>
      </c>
      <c r="T97" s="113">
        <f t="shared" si="96"/>
        <v>0</v>
      </c>
      <c r="U97" s="113">
        <f t="shared" si="96"/>
        <v>2680</v>
      </c>
      <c r="V97" s="113">
        <f t="shared" si="96"/>
        <v>2043</v>
      </c>
      <c r="W97" s="113">
        <f t="shared" si="96"/>
        <v>459</v>
      </c>
      <c r="X97" s="113">
        <f t="shared" si="96"/>
        <v>0</v>
      </c>
      <c r="Y97" s="113">
        <f t="shared" si="96"/>
        <v>1584</v>
      </c>
      <c r="Z97" s="113">
        <f t="shared" si="96"/>
        <v>0</v>
      </c>
      <c r="AA97" s="113">
        <f t="shared" si="96"/>
        <v>0</v>
      </c>
      <c r="AB97" s="113">
        <f t="shared" si="96"/>
        <v>0</v>
      </c>
      <c r="AC97" s="113">
        <f t="shared" si="96"/>
        <v>0</v>
      </c>
      <c r="AD97" s="113">
        <f t="shared" si="96"/>
        <v>0</v>
      </c>
      <c r="AE97" s="113">
        <f t="shared" si="96"/>
        <v>0</v>
      </c>
      <c r="AF97" s="113">
        <f t="shared" si="96"/>
        <v>0</v>
      </c>
      <c r="AG97" s="113">
        <f t="shared" si="96"/>
        <v>0</v>
      </c>
      <c r="AH97" s="161">
        <f t="shared" si="96"/>
        <v>5174</v>
      </c>
      <c r="AI97" s="113">
        <f t="shared" si="96"/>
        <v>3316</v>
      </c>
      <c r="AJ97" s="113">
        <f t="shared" si="96"/>
        <v>0</v>
      </c>
      <c r="AK97" s="113">
        <f t="shared" si="96"/>
        <v>1858</v>
      </c>
      <c r="AL97" s="113">
        <f t="shared" si="96"/>
        <v>0</v>
      </c>
      <c r="AM97" s="113">
        <f t="shared" si="96"/>
        <v>0</v>
      </c>
      <c r="AN97" s="113">
        <f t="shared" si="96"/>
        <v>1867</v>
      </c>
      <c r="AO97" s="161">
        <f t="shared" si="96"/>
        <v>1867</v>
      </c>
      <c r="AP97" s="113">
        <f t="shared" si="96"/>
        <v>0</v>
      </c>
      <c r="AQ97" s="113">
        <f t="shared" si="96"/>
        <v>0</v>
      </c>
      <c r="AR97" s="113">
        <f t="shared" si="96"/>
        <v>0</v>
      </c>
      <c r="AS97" s="113">
        <f t="shared" si="96"/>
        <v>0</v>
      </c>
      <c r="AT97" s="113">
        <f t="shared" si="96"/>
        <v>12592</v>
      </c>
      <c r="AU97" s="113">
        <f t="shared" si="96"/>
        <v>3138</v>
      </c>
      <c r="AV97" s="113">
        <f t="shared" si="96"/>
        <v>0</v>
      </c>
      <c r="AW97" s="113">
        <f t="shared" si="96"/>
        <v>9454</v>
      </c>
      <c r="AX97" s="113">
        <f t="shared" si="96"/>
        <v>0</v>
      </c>
      <c r="AY97" s="113">
        <f t="shared" si="96"/>
        <v>0</v>
      </c>
      <c r="AZ97" s="179">
        <f t="shared" si="85"/>
        <v>5026</v>
      </c>
    </row>
    <row r="98" spans="1:52" s="162" customFormat="1" ht="61.5" customHeight="1">
      <c r="A98" s="159" t="s">
        <v>14</v>
      </c>
      <c r="B98" s="160" t="s">
        <v>124</v>
      </c>
      <c r="C98" s="161">
        <f>C99</f>
        <v>2987</v>
      </c>
      <c r="D98" s="161">
        <f t="shared" ref="D98:S98" si="97">D99</f>
        <v>0</v>
      </c>
      <c r="E98" s="161">
        <f t="shared" si="97"/>
        <v>0</v>
      </c>
      <c r="F98" s="161">
        <f t="shared" si="97"/>
        <v>0</v>
      </c>
      <c r="G98" s="161">
        <f t="shared" si="97"/>
        <v>0</v>
      </c>
      <c r="H98" s="121">
        <f t="shared" si="77"/>
        <v>2987</v>
      </c>
      <c r="I98" s="161">
        <f t="shared" si="97"/>
        <v>0</v>
      </c>
      <c r="J98" s="161">
        <f t="shared" si="97"/>
        <v>1987</v>
      </c>
      <c r="K98" s="161">
        <f t="shared" si="97"/>
        <v>0</v>
      </c>
      <c r="L98" s="161">
        <f t="shared" si="97"/>
        <v>0</v>
      </c>
      <c r="M98" s="161">
        <f t="shared" si="97"/>
        <v>1987</v>
      </c>
      <c r="N98" s="161">
        <f t="shared" si="97"/>
        <v>0</v>
      </c>
      <c r="O98" s="161">
        <f t="shared" si="97"/>
        <v>0</v>
      </c>
      <c r="P98" s="161">
        <f t="shared" si="97"/>
        <v>798</v>
      </c>
      <c r="Q98" s="161">
        <f t="shared" si="97"/>
        <v>0</v>
      </c>
      <c r="R98" s="161">
        <f t="shared" si="97"/>
        <v>0</v>
      </c>
      <c r="S98" s="161">
        <f t="shared" si="97"/>
        <v>798</v>
      </c>
      <c r="T98" s="161">
        <f>T99</f>
        <v>0</v>
      </c>
      <c r="U98" s="161">
        <f t="shared" ref="U98" si="98">U99</f>
        <v>0</v>
      </c>
      <c r="V98" s="161">
        <f t="shared" ref="V98" si="99">V99</f>
        <v>1189</v>
      </c>
      <c r="W98" s="161">
        <f t="shared" ref="W98" si="100">W99</f>
        <v>0</v>
      </c>
      <c r="X98" s="161">
        <f t="shared" ref="X98" si="101">X99</f>
        <v>0</v>
      </c>
      <c r="Y98" s="161">
        <f t="shared" ref="Y98" si="102">Y99</f>
        <v>1189</v>
      </c>
      <c r="Z98" s="161">
        <f t="shared" ref="Z98" si="103">Z99</f>
        <v>0</v>
      </c>
      <c r="AA98" s="161">
        <f t="shared" ref="AA98" si="104">AA99</f>
        <v>0</v>
      </c>
      <c r="AB98" s="161">
        <f t="shared" ref="AB98" si="105">AB99</f>
        <v>0</v>
      </c>
      <c r="AC98" s="161">
        <f t="shared" ref="AC98" si="106">AC99</f>
        <v>0</v>
      </c>
      <c r="AD98" s="161">
        <f t="shared" ref="AD98" si="107">AD99</f>
        <v>0</v>
      </c>
      <c r="AE98" s="161">
        <f t="shared" ref="AE98" si="108">AE99</f>
        <v>0</v>
      </c>
      <c r="AF98" s="161">
        <f t="shared" ref="AF98:AY98" si="109">+AF101+AF102</f>
        <v>0</v>
      </c>
      <c r="AG98" s="161">
        <f t="shared" si="109"/>
        <v>0</v>
      </c>
      <c r="AH98" s="161">
        <f t="shared" si="109"/>
        <v>1000</v>
      </c>
      <c r="AI98" s="161">
        <f t="shared" si="109"/>
        <v>0</v>
      </c>
      <c r="AJ98" s="161">
        <f t="shared" si="109"/>
        <v>0</v>
      </c>
      <c r="AK98" s="161">
        <f t="shared" si="109"/>
        <v>1000</v>
      </c>
      <c r="AL98" s="161">
        <f t="shared" si="109"/>
        <v>0</v>
      </c>
      <c r="AM98" s="161">
        <f t="shared" si="109"/>
        <v>0</v>
      </c>
      <c r="AN98" s="161">
        <f t="shared" si="109"/>
        <v>0</v>
      </c>
      <c r="AO98" s="161">
        <f t="shared" si="109"/>
        <v>0</v>
      </c>
      <c r="AP98" s="161">
        <f t="shared" si="109"/>
        <v>0</v>
      </c>
      <c r="AQ98" s="161">
        <f t="shared" si="109"/>
        <v>0</v>
      </c>
      <c r="AR98" s="161">
        <f t="shared" si="109"/>
        <v>0</v>
      </c>
      <c r="AS98" s="161">
        <f t="shared" si="109"/>
        <v>0</v>
      </c>
      <c r="AT98" s="161">
        <f t="shared" si="109"/>
        <v>0</v>
      </c>
      <c r="AU98" s="161">
        <f t="shared" si="109"/>
        <v>0</v>
      </c>
      <c r="AV98" s="161">
        <f t="shared" si="109"/>
        <v>0</v>
      </c>
      <c r="AW98" s="161">
        <f t="shared" si="109"/>
        <v>0</v>
      </c>
      <c r="AX98" s="161">
        <f t="shared" si="109"/>
        <v>0</v>
      </c>
      <c r="AY98" s="161">
        <f t="shared" si="109"/>
        <v>0</v>
      </c>
      <c r="AZ98" s="179">
        <f t="shared" si="85"/>
        <v>3378</v>
      </c>
    </row>
    <row r="99" spans="1:52" ht="43.5" customHeight="1">
      <c r="A99" s="114">
        <v>1</v>
      </c>
      <c r="B99" s="115" t="s">
        <v>125</v>
      </c>
      <c r="C99" s="118">
        <f>SUM(C100:C102)</f>
        <v>2987</v>
      </c>
      <c r="D99" s="118">
        <f t="shared" ref="D99:AY99" si="110">SUM(D100:D102)</f>
        <v>0</v>
      </c>
      <c r="E99" s="118">
        <f t="shared" si="110"/>
        <v>0</v>
      </c>
      <c r="F99" s="118">
        <f t="shared" si="110"/>
        <v>0</v>
      </c>
      <c r="G99" s="118">
        <f t="shared" si="110"/>
        <v>0</v>
      </c>
      <c r="H99" s="121">
        <f t="shared" si="77"/>
        <v>2987</v>
      </c>
      <c r="I99" s="118">
        <f t="shared" si="110"/>
        <v>0</v>
      </c>
      <c r="J99" s="118">
        <f t="shared" si="110"/>
        <v>1987</v>
      </c>
      <c r="K99" s="118">
        <f t="shared" si="110"/>
        <v>0</v>
      </c>
      <c r="L99" s="118">
        <f t="shared" si="110"/>
        <v>0</v>
      </c>
      <c r="M99" s="118">
        <f t="shared" si="110"/>
        <v>1987</v>
      </c>
      <c r="N99" s="118">
        <f t="shared" si="110"/>
        <v>0</v>
      </c>
      <c r="O99" s="118">
        <f t="shared" si="110"/>
        <v>0</v>
      </c>
      <c r="P99" s="118">
        <f t="shared" si="110"/>
        <v>798</v>
      </c>
      <c r="Q99" s="171">
        <f t="shared" si="110"/>
        <v>0</v>
      </c>
      <c r="R99" s="118">
        <f t="shared" si="110"/>
        <v>0</v>
      </c>
      <c r="S99" s="171">
        <f t="shared" si="110"/>
        <v>798</v>
      </c>
      <c r="T99" s="118">
        <f t="shared" si="110"/>
        <v>0</v>
      </c>
      <c r="U99" s="118">
        <f t="shared" si="110"/>
        <v>0</v>
      </c>
      <c r="V99" s="118">
        <f t="shared" si="110"/>
        <v>1189</v>
      </c>
      <c r="W99" s="118">
        <f t="shared" si="110"/>
        <v>0</v>
      </c>
      <c r="X99" s="118">
        <f t="shared" si="110"/>
        <v>0</v>
      </c>
      <c r="Y99" s="118">
        <f t="shared" si="110"/>
        <v>1189</v>
      </c>
      <c r="Z99" s="118">
        <f t="shared" si="110"/>
        <v>0</v>
      </c>
      <c r="AA99" s="118">
        <f t="shared" si="110"/>
        <v>0</v>
      </c>
      <c r="AB99" s="118">
        <f t="shared" si="110"/>
        <v>0</v>
      </c>
      <c r="AC99" s="118">
        <f t="shared" si="110"/>
        <v>0</v>
      </c>
      <c r="AD99" s="118">
        <f t="shared" si="110"/>
        <v>0</v>
      </c>
      <c r="AE99" s="118">
        <f t="shared" si="110"/>
        <v>0</v>
      </c>
      <c r="AF99" s="118">
        <f t="shared" si="110"/>
        <v>0</v>
      </c>
      <c r="AG99" s="118">
        <f t="shared" si="110"/>
        <v>0</v>
      </c>
      <c r="AH99" s="171">
        <f t="shared" si="110"/>
        <v>1000</v>
      </c>
      <c r="AI99" s="118">
        <f t="shared" si="110"/>
        <v>0</v>
      </c>
      <c r="AJ99" s="118">
        <f t="shared" si="110"/>
        <v>0</v>
      </c>
      <c r="AK99" s="118">
        <f t="shared" si="110"/>
        <v>1000</v>
      </c>
      <c r="AL99" s="118">
        <f t="shared" si="110"/>
        <v>0</v>
      </c>
      <c r="AM99" s="118">
        <f t="shared" si="110"/>
        <v>0</v>
      </c>
      <c r="AN99" s="118">
        <f t="shared" si="110"/>
        <v>0</v>
      </c>
      <c r="AO99" s="171">
        <f t="shared" si="110"/>
        <v>0</v>
      </c>
      <c r="AP99" s="118">
        <f t="shared" si="110"/>
        <v>0</v>
      </c>
      <c r="AQ99" s="118">
        <f t="shared" si="110"/>
        <v>0</v>
      </c>
      <c r="AR99" s="118">
        <f t="shared" si="110"/>
        <v>0</v>
      </c>
      <c r="AS99" s="118">
        <f t="shared" si="110"/>
        <v>0</v>
      </c>
      <c r="AT99" s="118">
        <f t="shared" si="110"/>
        <v>0</v>
      </c>
      <c r="AU99" s="118">
        <f t="shared" si="110"/>
        <v>0</v>
      </c>
      <c r="AV99" s="118">
        <f t="shared" si="110"/>
        <v>0</v>
      </c>
      <c r="AW99" s="118">
        <f t="shared" si="110"/>
        <v>0</v>
      </c>
      <c r="AX99" s="118">
        <f t="shared" si="110"/>
        <v>0</v>
      </c>
      <c r="AY99" s="118">
        <f t="shared" si="110"/>
        <v>0</v>
      </c>
      <c r="AZ99" s="179">
        <f t="shared" si="85"/>
        <v>3378</v>
      </c>
    </row>
    <row r="100" spans="1:52" s="25" customFormat="1" ht="17.45" customHeight="1">
      <c r="A100" s="125"/>
      <c r="B100" s="120" t="s">
        <v>208</v>
      </c>
      <c r="C100" s="121">
        <f>+J100+AH100+AT100</f>
        <v>110</v>
      </c>
      <c r="D100" s="121"/>
      <c r="E100" s="121"/>
      <c r="F100" s="121"/>
      <c r="G100" s="121"/>
      <c r="H100" s="121">
        <f t="shared" si="77"/>
        <v>110</v>
      </c>
      <c r="I100" s="121"/>
      <c r="J100" s="121">
        <f>+M100</f>
        <v>110</v>
      </c>
      <c r="K100" s="121"/>
      <c r="L100" s="121"/>
      <c r="M100" s="121">
        <v>110</v>
      </c>
      <c r="N100" s="121"/>
      <c r="O100" s="121"/>
      <c r="P100" s="121">
        <f>+S100</f>
        <v>110</v>
      </c>
      <c r="Q100" s="172"/>
      <c r="R100" s="121"/>
      <c r="S100" s="172">
        <v>110</v>
      </c>
      <c r="T100" s="121"/>
      <c r="U100" s="121"/>
      <c r="V100" s="121">
        <f>+Y100</f>
        <v>0</v>
      </c>
      <c r="W100" s="121"/>
      <c r="X100" s="121"/>
      <c r="Y100" s="121">
        <f>+J100-P100</f>
        <v>0</v>
      </c>
      <c r="Z100" s="121"/>
      <c r="AA100" s="121"/>
      <c r="AB100" s="121"/>
      <c r="AC100" s="121"/>
      <c r="AD100" s="121"/>
      <c r="AE100" s="121"/>
      <c r="AF100" s="121"/>
      <c r="AG100" s="121"/>
      <c r="AH100" s="172"/>
      <c r="AI100" s="121"/>
      <c r="AJ100" s="121"/>
      <c r="AK100" s="121"/>
      <c r="AL100" s="121"/>
      <c r="AM100" s="121"/>
      <c r="AN100" s="121"/>
      <c r="AO100" s="172"/>
      <c r="AP100" s="121"/>
      <c r="AQ100" s="121"/>
      <c r="AR100" s="121"/>
      <c r="AS100" s="121"/>
      <c r="AT100" s="121"/>
      <c r="AU100" s="121"/>
      <c r="AV100" s="121"/>
      <c r="AW100" s="121"/>
      <c r="AX100" s="121"/>
      <c r="AY100" s="121"/>
      <c r="AZ100" s="179">
        <f t="shared" si="85"/>
        <v>0</v>
      </c>
    </row>
    <row r="101" spans="1:52" s="25" customFormat="1" ht="17.45" customHeight="1">
      <c r="A101" s="125"/>
      <c r="B101" s="120" t="s">
        <v>64</v>
      </c>
      <c r="C101" s="121">
        <f>+J101+AH101+AT101</f>
        <v>1065</v>
      </c>
      <c r="D101" s="121"/>
      <c r="E101" s="121"/>
      <c r="F101" s="121"/>
      <c r="G101" s="121"/>
      <c r="H101" s="121">
        <f t="shared" si="77"/>
        <v>1065</v>
      </c>
      <c r="I101" s="121"/>
      <c r="J101" s="121">
        <f>+M101</f>
        <v>1065</v>
      </c>
      <c r="K101" s="121"/>
      <c r="L101" s="121"/>
      <c r="M101" s="121">
        <v>1065</v>
      </c>
      <c r="N101" s="121"/>
      <c r="O101" s="121"/>
      <c r="P101" s="121">
        <f>+S101</f>
        <v>638</v>
      </c>
      <c r="Q101" s="172"/>
      <c r="R101" s="121"/>
      <c r="S101" s="172">
        <v>638</v>
      </c>
      <c r="T101" s="121"/>
      <c r="U101" s="121"/>
      <c r="V101" s="121">
        <f>+Y101</f>
        <v>427</v>
      </c>
      <c r="W101" s="121"/>
      <c r="X101" s="121"/>
      <c r="Y101" s="121">
        <f>+J101-P101</f>
        <v>427</v>
      </c>
      <c r="Z101" s="121"/>
      <c r="AA101" s="121"/>
      <c r="AB101" s="121"/>
      <c r="AC101" s="121"/>
      <c r="AD101" s="121"/>
      <c r="AE101" s="121"/>
      <c r="AF101" s="121"/>
      <c r="AG101" s="121"/>
      <c r="AH101" s="172"/>
      <c r="AI101" s="121"/>
      <c r="AJ101" s="121"/>
      <c r="AK101" s="121"/>
      <c r="AL101" s="121"/>
      <c r="AM101" s="121"/>
      <c r="AN101" s="121"/>
      <c r="AO101" s="172"/>
      <c r="AP101" s="121"/>
      <c r="AQ101" s="121"/>
      <c r="AR101" s="121"/>
      <c r="AS101" s="121"/>
      <c r="AT101" s="121"/>
      <c r="AU101" s="121"/>
      <c r="AV101" s="121"/>
      <c r="AW101" s="121"/>
      <c r="AX101" s="121"/>
      <c r="AY101" s="121"/>
      <c r="AZ101" s="179">
        <f t="shared" si="85"/>
        <v>854</v>
      </c>
    </row>
    <row r="102" spans="1:52" s="25" customFormat="1" ht="17.45" customHeight="1">
      <c r="A102" s="125"/>
      <c r="B102" s="120" t="s">
        <v>126</v>
      </c>
      <c r="C102" s="121">
        <f>+J102+AH102+AT102</f>
        <v>1812</v>
      </c>
      <c r="D102" s="121"/>
      <c r="E102" s="121"/>
      <c r="F102" s="121"/>
      <c r="G102" s="121"/>
      <c r="H102" s="121">
        <f t="shared" si="77"/>
        <v>1812</v>
      </c>
      <c r="I102" s="121"/>
      <c r="J102" s="121">
        <f>+M102</f>
        <v>812</v>
      </c>
      <c r="K102" s="121"/>
      <c r="L102" s="121"/>
      <c r="M102" s="121">
        <f>355+457</f>
        <v>812</v>
      </c>
      <c r="N102" s="121"/>
      <c r="O102" s="121"/>
      <c r="P102" s="121">
        <f>+S102</f>
        <v>50</v>
      </c>
      <c r="Q102" s="172"/>
      <c r="R102" s="121"/>
      <c r="S102" s="172">
        <v>50</v>
      </c>
      <c r="T102" s="121"/>
      <c r="U102" s="121"/>
      <c r="V102" s="121">
        <f>+J102-P102</f>
        <v>762</v>
      </c>
      <c r="W102" s="121"/>
      <c r="X102" s="121"/>
      <c r="Y102" s="121">
        <f>+V102</f>
        <v>762</v>
      </c>
      <c r="Z102" s="121"/>
      <c r="AA102" s="121"/>
      <c r="AB102" s="121"/>
      <c r="AC102" s="121"/>
      <c r="AD102" s="121"/>
      <c r="AE102" s="121"/>
      <c r="AF102" s="121"/>
      <c r="AG102" s="121"/>
      <c r="AH102" s="172">
        <f>+AK102</f>
        <v>1000</v>
      </c>
      <c r="AI102" s="121"/>
      <c r="AJ102" s="121"/>
      <c r="AK102" s="121">
        <v>1000</v>
      </c>
      <c r="AL102" s="121"/>
      <c r="AM102" s="121"/>
      <c r="AN102" s="121"/>
      <c r="AO102" s="172"/>
      <c r="AP102" s="121"/>
      <c r="AQ102" s="121"/>
      <c r="AR102" s="121"/>
      <c r="AS102" s="121"/>
      <c r="AT102" s="121"/>
      <c r="AU102" s="121"/>
      <c r="AV102" s="121"/>
      <c r="AW102" s="121"/>
      <c r="AX102" s="121"/>
      <c r="AY102" s="121"/>
      <c r="AZ102" s="179">
        <f t="shared" si="85"/>
        <v>2524</v>
      </c>
    </row>
    <row r="103" spans="1:52" ht="58.15" hidden="1" customHeight="1">
      <c r="A103" s="114">
        <v>2</v>
      </c>
      <c r="B103" s="115" t="s">
        <v>127</v>
      </c>
      <c r="C103" s="118">
        <f>SUM(C116:C116)</f>
        <v>1700</v>
      </c>
      <c r="D103" s="118">
        <f>SUM(D116:D116)</f>
        <v>0</v>
      </c>
      <c r="E103" s="118">
        <f>SUM(E116:E116)</f>
        <v>0</v>
      </c>
      <c r="F103" s="118">
        <f>SUM(F116:F116)</f>
        <v>0</v>
      </c>
      <c r="G103" s="118"/>
      <c r="H103" s="121">
        <f t="shared" si="77"/>
        <v>0</v>
      </c>
      <c r="I103" s="118"/>
      <c r="J103" s="118"/>
      <c r="K103" s="118"/>
      <c r="L103" s="118"/>
      <c r="M103" s="118"/>
      <c r="N103" s="118"/>
      <c r="O103" s="118"/>
      <c r="P103" s="118"/>
      <c r="Q103" s="171"/>
      <c r="R103" s="118"/>
      <c r="S103" s="171"/>
      <c r="T103" s="118"/>
      <c r="U103" s="118"/>
      <c r="V103" s="118"/>
      <c r="W103" s="118"/>
      <c r="X103" s="118"/>
      <c r="Y103" s="118"/>
      <c r="Z103" s="118"/>
      <c r="AA103" s="118"/>
      <c r="AB103" s="118"/>
      <c r="AC103" s="118"/>
      <c r="AD103" s="118"/>
      <c r="AE103" s="118"/>
      <c r="AF103" s="118"/>
      <c r="AG103" s="118"/>
      <c r="AH103" s="171"/>
      <c r="AI103" s="118"/>
      <c r="AJ103" s="118"/>
      <c r="AK103" s="118"/>
      <c r="AL103" s="118"/>
      <c r="AM103" s="118"/>
      <c r="AN103" s="118"/>
      <c r="AO103" s="171"/>
      <c r="AP103" s="118"/>
      <c r="AQ103" s="118"/>
      <c r="AR103" s="118"/>
      <c r="AS103" s="118"/>
      <c r="AT103" s="118"/>
      <c r="AU103" s="118"/>
      <c r="AV103" s="118"/>
      <c r="AW103" s="118"/>
      <c r="AX103" s="118"/>
      <c r="AY103" s="118"/>
      <c r="AZ103" s="179">
        <f t="shared" si="85"/>
        <v>0</v>
      </c>
    </row>
    <row r="104" spans="1:52" ht="46.15" hidden="1" customHeight="1">
      <c r="A104" s="114">
        <v>3</v>
      </c>
      <c r="B104" s="115" t="s">
        <v>128</v>
      </c>
      <c r="C104" s="118"/>
      <c r="D104" s="118"/>
      <c r="E104" s="118"/>
      <c r="F104" s="118"/>
      <c r="G104" s="118"/>
      <c r="H104" s="121">
        <f t="shared" si="77"/>
        <v>0</v>
      </c>
      <c r="I104" s="118"/>
      <c r="J104" s="118"/>
      <c r="K104" s="118"/>
      <c r="L104" s="118"/>
      <c r="M104" s="118"/>
      <c r="N104" s="118"/>
      <c r="O104" s="118"/>
      <c r="P104" s="118"/>
      <c r="Q104" s="171"/>
      <c r="R104" s="118"/>
      <c r="S104" s="171"/>
      <c r="T104" s="118"/>
      <c r="U104" s="118"/>
      <c r="V104" s="118"/>
      <c r="W104" s="118"/>
      <c r="X104" s="118"/>
      <c r="Y104" s="118"/>
      <c r="Z104" s="118"/>
      <c r="AA104" s="118"/>
      <c r="AB104" s="118"/>
      <c r="AC104" s="118"/>
      <c r="AD104" s="118"/>
      <c r="AE104" s="118"/>
      <c r="AF104" s="118"/>
      <c r="AG104" s="118"/>
      <c r="AH104" s="171"/>
      <c r="AI104" s="118"/>
      <c r="AJ104" s="118"/>
      <c r="AK104" s="118"/>
      <c r="AL104" s="118"/>
      <c r="AM104" s="118"/>
      <c r="AN104" s="118"/>
      <c r="AO104" s="171"/>
      <c r="AP104" s="118"/>
      <c r="AQ104" s="118"/>
      <c r="AR104" s="118"/>
      <c r="AS104" s="118"/>
      <c r="AT104" s="118"/>
      <c r="AU104" s="118"/>
      <c r="AV104" s="118"/>
      <c r="AW104" s="118"/>
      <c r="AX104" s="118"/>
      <c r="AY104" s="118"/>
      <c r="AZ104" s="179">
        <f t="shared" si="85"/>
        <v>0</v>
      </c>
    </row>
    <row r="105" spans="1:52" ht="45" customHeight="1">
      <c r="A105" s="122" t="s">
        <v>15</v>
      </c>
      <c r="B105" s="123" t="s">
        <v>129</v>
      </c>
      <c r="C105" s="113">
        <f>C106</f>
        <v>15382</v>
      </c>
      <c r="D105" s="113">
        <f t="shared" ref="D105:AY105" si="111">D106</f>
        <v>12356</v>
      </c>
      <c r="E105" s="113">
        <f t="shared" si="111"/>
        <v>12356</v>
      </c>
      <c r="F105" s="113">
        <f t="shared" si="111"/>
        <v>0</v>
      </c>
      <c r="G105" s="113">
        <f t="shared" si="111"/>
        <v>0</v>
      </c>
      <c r="H105" s="121">
        <f t="shared" si="77"/>
        <v>1026</v>
      </c>
      <c r="I105" s="113">
        <f t="shared" si="111"/>
        <v>2000</v>
      </c>
      <c r="J105" s="113">
        <f t="shared" si="111"/>
        <v>8754</v>
      </c>
      <c r="K105" s="113">
        <f t="shared" si="111"/>
        <v>5728</v>
      </c>
      <c r="L105" s="113">
        <f t="shared" si="111"/>
        <v>0</v>
      </c>
      <c r="M105" s="113">
        <f t="shared" si="111"/>
        <v>1026</v>
      </c>
      <c r="N105" s="113">
        <f t="shared" si="111"/>
        <v>0</v>
      </c>
      <c r="O105" s="113">
        <f t="shared" si="111"/>
        <v>2000</v>
      </c>
      <c r="P105" s="113">
        <f t="shared" si="111"/>
        <v>6547</v>
      </c>
      <c r="Q105" s="161">
        <f t="shared" si="111"/>
        <v>5269</v>
      </c>
      <c r="R105" s="113">
        <f t="shared" si="111"/>
        <v>0</v>
      </c>
      <c r="S105" s="161">
        <f t="shared" si="111"/>
        <v>978</v>
      </c>
      <c r="T105" s="113">
        <f t="shared" si="111"/>
        <v>0</v>
      </c>
      <c r="U105" s="113">
        <f t="shared" si="111"/>
        <v>2000</v>
      </c>
      <c r="V105" s="113">
        <f t="shared" si="111"/>
        <v>507</v>
      </c>
      <c r="W105" s="113">
        <f t="shared" si="111"/>
        <v>459</v>
      </c>
      <c r="X105" s="113">
        <f t="shared" si="111"/>
        <v>0</v>
      </c>
      <c r="Y105" s="113">
        <f t="shared" si="111"/>
        <v>48</v>
      </c>
      <c r="Z105" s="113">
        <f t="shared" si="111"/>
        <v>0</v>
      </c>
      <c r="AA105" s="113">
        <f t="shared" si="111"/>
        <v>0</v>
      </c>
      <c r="AB105" s="113">
        <f t="shared" si="111"/>
        <v>0</v>
      </c>
      <c r="AC105" s="113">
        <f t="shared" si="111"/>
        <v>0</v>
      </c>
      <c r="AD105" s="113">
        <f t="shared" si="111"/>
        <v>0</v>
      </c>
      <c r="AE105" s="113">
        <f t="shared" si="111"/>
        <v>0</v>
      </c>
      <c r="AF105" s="113">
        <f t="shared" si="111"/>
        <v>0</v>
      </c>
      <c r="AG105" s="113">
        <f t="shared" si="111"/>
        <v>0</v>
      </c>
      <c r="AH105" s="161">
        <f t="shared" si="111"/>
        <v>3316</v>
      </c>
      <c r="AI105" s="113">
        <f t="shared" si="111"/>
        <v>3316</v>
      </c>
      <c r="AJ105" s="113">
        <f t="shared" si="111"/>
        <v>0</v>
      </c>
      <c r="AK105" s="113">
        <f t="shared" si="111"/>
        <v>0</v>
      </c>
      <c r="AL105" s="113">
        <f t="shared" si="111"/>
        <v>0</v>
      </c>
      <c r="AM105" s="113">
        <f t="shared" si="111"/>
        <v>0</v>
      </c>
      <c r="AN105" s="113">
        <f t="shared" si="111"/>
        <v>1867</v>
      </c>
      <c r="AO105" s="161">
        <f t="shared" si="111"/>
        <v>1867</v>
      </c>
      <c r="AP105" s="113">
        <f t="shared" si="111"/>
        <v>0</v>
      </c>
      <c r="AQ105" s="113">
        <f t="shared" si="111"/>
        <v>0</v>
      </c>
      <c r="AR105" s="113">
        <f t="shared" si="111"/>
        <v>0</v>
      </c>
      <c r="AS105" s="113">
        <f t="shared" si="111"/>
        <v>0</v>
      </c>
      <c r="AT105" s="113">
        <f t="shared" si="111"/>
        <v>3138</v>
      </c>
      <c r="AU105" s="113">
        <f t="shared" si="111"/>
        <v>3138</v>
      </c>
      <c r="AV105" s="113">
        <f t="shared" si="111"/>
        <v>0</v>
      </c>
      <c r="AW105" s="113">
        <f t="shared" si="111"/>
        <v>0</v>
      </c>
      <c r="AX105" s="113">
        <f t="shared" si="111"/>
        <v>0</v>
      </c>
      <c r="AY105" s="113">
        <f t="shared" si="111"/>
        <v>0</v>
      </c>
      <c r="AZ105" s="179">
        <f t="shared" si="85"/>
        <v>96</v>
      </c>
    </row>
    <row r="106" spans="1:52" ht="45" customHeight="1">
      <c r="A106" s="114">
        <v>1</v>
      </c>
      <c r="B106" s="115" t="s">
        <v>130</v>
      </c>
      <c r="C106" s="118">
        <f>SUM(C107:C117)</f>
        <v>15382</v>
      </c>
      <c r="D106" s="118">
        <f t="shared" ref="D106:T106" si="112">SUM(D107:D117)</f>
        <v>12356</v>
      </c>
      <c r="E106" s="118">
        <f t="shared" si="112"/>
        <v>12356</v>
      </c>
      <c r="F106" s="118">
        <f t="shared" si="112"/>
        <v>0</v>
      </c>
      <c r="G106" s="118">
        <f t="shared" si="112"/>
        <v>0</v>
      </c>
      <c r="H106" s="121">
        <f t="shared" si="77"/>
        <v>1026</v>
      </c>
      <c r="I106" s="118">
        <f>O106</f>
        <v>2000</v>
      </c>
      <c r="J106" s="118">
        <f t="shared" si="112"/>
        <v>8754</v>
      </c>
      <c r="K106" s="118">
        <f t="shared" si="112"/>
        <v>5728</v>
      </c>
      <c r="L106" s="118">
        <f t="shared" si="112"/>
        <v>0</v>
      </c>
      <c r="M106" s="118">
        <f t="shared" si="112"/>
        <v>1026</v>
      </c>
      <c r="N106" s="118">
        <f t="shared" si="112"/>
        <v>0</v>
      </c>
      <c r="O106" s="118">
        <f t="shared" si="112"/>
        <v>2000</v>
      </c>
      <c r="P106" s="118">
        <f t="shared" si="112"/>
        <v>6547</v>
      </c>
      <c r="Q106" s="171">
        <f t="shared" si="112"/>
        <v>5269</v>
      </c>
      <c r="R106" s="118">
        <f t="shared" si="112"/>
        <v>0</v>
      </c>
      <c r="S106" s="171">
        <f t="shared" si="112"/>
        <v>978</v>
      </c>
      <c r="T106" s="118">
        <f t="shared" si="112"/>
        <v>0</v>
      </c>
      <c r="U106" s="118">
        <f t="shared" ref="U106" si="113">SUM(U107:U117)</f>
        <v>2000</v>
      </c>
      <c r="V106" s="118">
        <f t="shared" ref="V106" si="114">SUM(V107:V117)</f>
        <v>507</v>
      </c>
      <c r="W106" s="118">
        <f t="shared" ref="W106" si="115">SUM(W107:W117)</f>
        <v>459</v>
      </c>
      <c r="X106" s="118">
        <f t="shared" ref="X106" si="116">SUM(X107:X117)</f>
        <v>0</v>
      </c>
      <c r="Y106" s="118">
        <f t="shared" ref="Y106" si="117">SUM(Y107:Y117)</f>
        <v>48</v>
      </c>
      <c r="Z106" s="118">
        <f t="shared" ref="Z106" si="118">SUM(Z107:Z117)</f>
        <v>0</v>
      </c>
      <c r="AA106" s="118">
        <f t="shared" ref="AA106" si="119">SUM(AA107:AA117)</f>
        <v>0</v>
      </c>
      <c r="AB106" s="118">
        <f t="shared" ref="AB106" si="120">SUM(AB107:AB117)</f>
        <v>0</v>
      </c>
      <c r="AC106" s="118">
        <f t="shared" ref="AC106" si="121">SUM(AC107:AC117)</f>
        <v>0</v>
      </c>
      <c r="AD106" s="118">
        <f t="shared" ref="AD106" si="122">SUM(AD107:AD117)</f>
        <v>0</v>
      </c>
      <c r="AE106" s="118">
        <f t="shared" ref="AE106" si="123">SUM(AE107:AE117)</f>
        <v>0</v>
      </c>
      <c r="AF106" s="118">
        <f t="shared" ref="AF106" si="124">SUM(AF107:AF117)</f>
        <v>0</v>
      </c>
      <c r="AG106" s="118">
        <f t="shared" ref="AG106" si="125">SUM(AG107:AG117)</f>
        <v>0</v>
      </c>
      <c r="AH106" s="171">
        <f t="shared" ref="AH106" si="126">SUM(AH107:AH117)</f>
        <v>3316</v>
      </c>
      <c r="AI106" s="118">
        <f t="shared" ref="AI106" si="127">SUM(AI107:AI117)</f>
        <v>3316</v>
      </c>
      <c r="AJ106" s="118">
        <f t="shared" ref="AJ106:AK106" si="128">SUM(AJ107:AJ117)</f>
        <v>0</v>
      </c>
      <c r="AK106" s="118">
        <f t="shared" si="128"/>
        <v>0</v>
      </c>
      <c r="AL106" s="118">
        <f t="shared" ref="AL106" si="129">SUM(AL107:AL117)</f>
        <v>0</v>
      </c>
      <c r="AM106" s="118">
        <f t="shared" ref="AM106" si="130">SUM(AM107:AM117)</f>
        <v>0</v>
      </c>
      <c r="AN106" s="118">
        <f t="shared" ref="AN106" si="131">SUM(AN107:AN117)</f>
        <v>1867</v>
      </c>
      <c r="AO106" s="171">
        <f t="shared" ref="AO106" si="132">SUM(AO107:AO117)</f>
        <v>1867</v>
      </c>
      <c r="AP106" s="118">
        <f t="shared" ref="AP106" si="133">SUM(AP107:AP117)</f>
        <v>0</v>
      </c>
      <c r="AQ106" s="118">
        <f t="shared" ref="AQ106" si="134">SUM(AQ107:AQ117)</f>
        <v>0</v>
      </c>
      <c r="AR106" s="118">
        <f t="shared" ref="AR106" si="135">SUM(AR107:AR117)</f>
        <v>0</v>
      </c>
      <c r="AS106" s="118">
        <f t="shared" ref="AS106" si="136">SUM(AS107:AS117)</f>
        <v>0</v>
      </c>
      <c r="AT106" s="118">
        <f t="shared" ref="AT106" si="137">SUM(AT107:AT117)</f>
        <v>3138</v>
      </c>
      <c r="AU106" s="118">
        <f t="shared" ref="AU106" si="138">SUM(AU107:AU117)</f>
        <v>3138</v>
      </c>
      <c r="AV106" s="118">
        <f t="shared" ref="AV106" si="139">SUM(AV107:AV117)</f>
        <v>0</v>
      </c>
      <c r="AW106" s="118">
        <f t="shared" ref="AW106" si="140">SUM(AW107:AW117)</f>
        <v>0</v>
      </c>
      <c r="AX106" s="118">
        <f t="shared" ref="AX106" si="141">SUM(AX107:AX117)</f>
        <v>0</v>
      </c>
      <c r="AY106" s="118">
        <f t="shared" ref="AY106" si="142">SUM(AY107:AY117)</f>
        <v>0</v>
      </c>
      <c r="AZ106" s="179">
        <f t="shared" si="85"/>
        <v>96</v>
      </c>
    </row>
    <row r="107" spans="1:52" s="25" customFormat="1" ht="17.45" customHeight="1">
      <c r="A107" s="125"/>
      <c r="B107" s="126" t="s">
        <v>199</v>
      </c>
      <c r="C107" s="121">
        <v>1800</v>
      </c>
      <c r="D107" s="121">
        <v>1800</v>
      </c>
      <c r="E107" s="121">
        <v>1800</v>
      </c>
      <c r="F107" s="121"/>
      <c r="G107" s="121"/>
      <c r="H107" s="121">
        <f t="shared" si="77"/>
        <v>0</v>
      </c>
      <c r="I107" s="121"/>
      <c r="J107" s="121">
        <f>+K107</f>
        <v>1720</v>
      </c>
      <c r="K107" s="121">
        <f>1680+40</f>
        <v>1720</v>
      </c>
      <c r="L107" s="121"/>
      <c r="M107" s="121"/>
      <c r="N107" s="121"/>
      <c r="O107" s="121"/>
      <c r="P107" s="121">
        <f>+Q107</f>
        <v>1331</v>
      </c>
      <c r="Q107" s="172">
        <f>1680-349</f>
        <v>1331</v>
      </c>
      <c r="R107" s="121"/>
      <c r="S107" s="172"/>
      <c r="T107" s="121"/>
      <c r="U107" s="121"/>
      <c r="V107" s="121">
        <f>+W107</f>
        <v>389</v>
      </c>
      <c r="W107" s="121">
        <f>349+40</f>
        <v>389</v>
      </c>
      <c r="X107" s="121"/>
      <c r="Y107" s="121"/>
      <c r="Z107" s="121"/>
      <c r="AA107" s="121"/>
      <c r="AB107" s="121"/>
      <c r="AC107" s="121"/>
      <c r="AD107" s="121"/>
      <c r="AE107" s="121"/>
      <c r="AF107" s="121"/>
      <c r="AG107" s="121"/>
      <c r="AH107" s="172">
        <f>+AI107</f>
        <v>79</v>
      </c>
      <c r="AI107" s="121">
        <v>79</v>
      </c>
      <c r="AJ107" s="121"/>
      <c r="AK107" s="121"/>
      <c r="AL107" s="121"/>
      <c r="AM107" s="121"/>
      <c r="AN107" s="121"/>
      <c r="AO107" s="172"/>
      <c r="AP107" s="121"/>
      <c r="AQ107" s="121"/>
      <c r="AR107" s="121"/>
      <c r="AS107" s="121"/>
      <c r="AT107" s="121"/>
      <c r="AU107" s="121"/>
      <c r="AV107" s="121"/>
      <c r="AW107" s="121"/>
      <c r="AX107" s="121"/>
      <c r="AY107" s="121"/>
      <c r="AZ107" s="179">
        <f t="shared" si="85"/>
        <v>0</v>
      </c>
    </row>
    <row r="108" spans="1:52" s="25" customFormat="1" ht="17.45" customHeight="1">
      <c r="A108" s="125"/>
      <c r="B108" s="126" t="s">
        <v>200</v>
      </c>
      <c r="C108" s="121">
        <v>2200</v>
      </c>
      <c r="D108" s="121">
        <v>2200</v>
      </c>
      <c r="E108" s="121">
        <v>2200</v>
      </c>
      <c r="F108" s="121"/>
      <c r="G108" s="121"/>
      <c r="H108" s="121">
        <f t="shared" si="77"/>
        <v>0</v>
      </c>
      <c r="I108" s="121"/>
      <c r="J108" s="121">
        <f>+K108</f>
        <v>1615</v>
      </c>
      <c r="K108" s="121">
        <f>804+811</f>
        <v>1615</v>
      </c>
      <c r="L108" s="121"/>
      <c r="M108" s="121"/>
      <c r="N108" s="121"/>
      <c r="O108" s="121"/>
      <c r="P108" s="121">
        <f>+Q108</f>
        <v>1615</v>
      </c>
      <c r="Q108" s="172">
        <f>804+811</f>
        <v>1615</v>
      </c>
      <c r="R108" s="121"/>
      <c r="S108" s="172"/>
      <c r="T108" s="121"/>
      <c r="U108" s="121"/>
      <c r="V108" s="121"/>
      <c r="W108" s="121"/>
      <c r="X108" s="121"/>
      <c r="Y108" s="121"/>
      <c r="Z108" s="121"/>
      <c r="AA108" s="121"/>
      <c r="AB108" s="121"/>
      <c r="AC108" s="121"/>
      <c r="AD108" s="121"/>
      <c r="AE108" s="121"/>
      <c r="AF108" s="121"/>
      <c r="AG108" s="121"/>
      <c r="AH108" s="172">
        <f>+AI108</f>
        <v>497</v>
      </c>
      <c r="AI108" s="121">
        <v>497</v>
      </c>
      <c r="AJ108" s="121"/>
      <c r="AK108" s="121"/>
      <c r="AL108" s="121"/>
      <c r="AM108" s="121"/>
      <c r="AN108" s="121">
        <f>+AO108</f>
        <v>301</v>
      </c>
      <c r="AO108" s="172">
        <v>301</v>
      </c>
      <c r="AP108" s="121"/>
      <c r="AQ108" s="121"/>
      <c r="AR108" s="121"/>
      <c r="AS108" s="121"/>
      <c r="AT108" s="121"/>
      <c r="AU108" s="121"/>
      <c r="AV108" s="121"/>
      <c r="AW108" s="121"/>
      <c r="AX108" s="121"/>
      <c r="AY108" s="121"/>
      <c r="AZ108" s="179">
        <f t="shared" si="85"/>
        <v>0</v>
      </c>
    </row>
    <row r="109" spans="1:52" s="25" customFormat="1" ht="17.45" customHeight="1">
      <c r="A109" s="125"/>
      <c r="B109" s="126" t="s">
        <v>201</v>
      </c>
      <c r="C109" s="121">
        <v>2748</v>
      </c>
      <c r="D109" s="121">
        <v>2748</v>
      </c>
      <c r="E109" s="121">
        <v>2748</v>
      </c>
      <c r="F109" s="121"/>
      <c r="G109" s="121"/>
      <c r="H109" s="121">
        <f t="shared" si="77"/>
        <v>0</v>
      </c>
      <c r="I109" s="121"/>
      <c r="J109" s="121">
        <f>+K109</f>
        <v>2393</v>
      </c>
      <c r="K109" s="121">
        <v>2393</v>
      </c>
      <c r="L109" s="121"/>
      <c r="M109" s="121"/>
      <c r="N109" s="121"/>
      <c r="O109" s="121"/>
      <c r="P109" s="121">
        <f>+Q109</f>
        <v>2323</v>
      </c>
      <c r="Q109" s="172">
        <v>2323</v>
      </c>
      <c r="R109" s="121"/>
      <c r="S109" s="172"/>
      <c r="T109" s="121"/>
      <c r="U109" s="121"/>
      <c r="V109" s="121">
        <f>+W109</f>
        <v>70</v>
      </c>
      <c r="W109" s="121">
        <v>70</v>
      </c>
      <c r="X109" s="121"/>
      <c r="Y109" s="121"/>
      <c r="Z109" s="121"/>
      <c r="AA109" s="121"/>
      <c r="AB109" s="121"/>
      <c r="AC109" s="121"/>
      <c r="AD109" s="121"/>
      <c r="AE109" s="121"/>
      <c r="AF109" s="121"/>
      <c r="AG109" s="121"/>
      <c r="AH109" s="172">
        <f>+AI109</f>
        <v>227</v>
      </c>
      <c r="AI109" s="121">
        <v>227</v>
      </c>
      <c r="AJ109" s="121"/>
      <c r="AK109" s="121"/>
      <c r="AL109" s="121"/>
      <c r="AM109" s="121"/>
      <c r="AN109" s="121"/>
      <c r="AO109" s="172"/>
      <c r="AP109" s="121"/>
      <c r="AQ109" s="121"/>
      <c r="AR109" s="121"/>
      <c r="AS109" s="121"/>
      <c r="AT109" s="121">
        <f t="shared" ref="AT109:AT115" si="143">+AU109</f>
        <v>128</v>
      </c>
      <c r="AU109" s="121">
        <v>128</v>
      </c>
      <c r="AV109" s="121"/>
      <c r="AW109" s="121"/>
      <c r="AX109" s="121"/>
      <c r="AY109" s="121"/>
      <c r="AZ109" s="179">
        <f t="shared" si="85"/>
        <v>0</v>
      </c>
    </row>
    <row r="110" spans="1:52" s="25" customFormat="1" ht="17.45" customHeight="1">
      <c r="A110" s="125"/>
      <c r="B110" s="126" t="s">
        <v>202</v>
      </c>
      <c r="C110" s="121">
        <f>+D110</f>
        <v>820</v>
      </c>
      <c r="D110" s="121">
        <f>+E110</f>
        <v>820</v>
      </c>
      <c r="E110" s="121">
        <v>820</v>
      </c>
      <c r="F110" s="121"/>
      <c r="G110" s="121"/>
      <c r="H110" s="121">
        <f t="shared" si="77"/>
        <v>0</v>
      </c>
      <c r="I110" s="121"/>
      <c r="J110" s="121"/>
      <c r="K110" s="121"/>
      <c r="L110" s="121"/>
      <c r="M110" s="121"/>
      <c r="N110" s="121"/>
      <c r="O110" s="121"/>
      <c r="P110" s="121"/>
      <c r="Q110" s="172"/>
      <c r="R110" s="121"/>
      <c r="S110" s="172"/>
      <c r="T110" s="121"/>
      <c r="U110" s="121"/>
      <c r="V110" s="121"/>
      <c r="W110" s="121"/>
      <c r="X110" s="121"/>
      <c r="Y110" s="121"/>
      <c r="Z110" s="121"/>
      <c r="AA110" s="121"/>
      <c r="AB110" s="121"/>
      <c r="AC110" s="121"/>
      <c r="AD110" s="121"/>
      <c r="AE110" s="121"/>
      <c r="AF110" s="121"/>
      <c r="AG110" s="121"/>
      <c r="AH110" s="172">
        <v>515</v>
      </c>
      <c r="AI110" s="121">
        <v>515</v>
      </c>
      <c r="AJ110" s="121"/>
      <c r="AK110" s="121"/>
      <c r="AL110" s="121"/>
      <c r="AM110" s="121"/>
      <c r="AN110" s="121"/>
      <c r="AO110" s="172"/>
      <c r="AP110" s="121"/>
      <c r="AQ110" s="121"/>
      <c r="AR110" s="121"/>
      <c r="AS110" s="121"/>
      <c r="AT110" s="121">
        <f t="shared" si="143"/>
        <v>305</v>
      </c>
      <c r="AU110" s="121">
        <v>305</v>
      </c>
      <c r="AV110" s="121"/>
      <c r="AW110" s="121"/>
      <c r="AX110" s="121"/>
      <c r="AY110" s="121"/>
      <c r="AZ110" s="179">
        <f t="shared" si="85"/>
        <v>0</v>
      </c>
    </row>
    <row r="111" spans="1:52" s="25" customFormat="1" ht="17.45" customHeight="1">
      <c r="A111" s="125"/>
      <c r="B111" s="126" t="s">
        <v>203</v>
      </c>
      <c r="C111" s="121">
        <f t="shared" ref="C111:D112" si="144">+D111</f>
        <v>1900</v>
      </c>
      <c r="D111" s="121">
        <f t="shared" si="144"/>
        <v>1900</v>
      </c>
      <c r="E111" s="121">
        <v>1900</v>
      </c>
      <c r="F111" s="121"/>
      <c r="G111" s="121"/>
      <c r="H111" s="121">
        <f t="shared" si="77"/>
        <v>0</v>
      </c>
      <c r="I111" s="121"/>
      <c r="J111" s="121"/>
      <c r="K111" s="121"/>
      <c r="L111" s="121"/>
      <c r="M111" s="121"/>
      <c r="N111" s="121"/>
      <c r="O111" s="121"/>
      <c r="P111" s="121"/>
      <c r="Q111" s="172"/>
      <c r="R111" s="121"/>
      <c r="S111" s="172"/>
      <c r="T111" s="121"/>
      <c r="U111" s="121"/>
      <c r="V111" s="121"/>
      <c r="W111" s="121"/>
      <c r="X111" s="121"/>
      <c r="Y111" s="121"/>
      <c r="Z111" s="121"/>
      <c r="AA111" s="121"/>
      <c r="AB111" s="121"/>
      <c r="AC111" s="121"/>
      <c r="AD111" s="121"/>
      <c r="AE111" s="121"/>
      <c r="AF111" s="121"/>
      <c r="AG111" s="121"/>
      <c r="AH111" s="172">
        <v>1194</v>
      </c>
      <c r="AI111" s="121">
        <v>1194</v>
      </c>
      <c r="AJ111" s="121"/>
      <c r="AK111" s="121"/>
      <c r="AL111" s="121"/>
      <c r="AM111" s="121"/>
      <c r="AN111" s="121">
        <f>+AO111</f>
        <v>1194</v>
      </c>
      <c r="AO111" s="172">
        <v>1194</v>
      </c>
      <c r="AP111" s="121"/>
      <c r="AQ111" s="121"/>
      <c r="AR111" s="121"/>
      <c r="AS111" s="121"/>
      <c r="AT111" s="121">
        <f t="shared" si="143"/>
        <v>662</v>
      </c>
      <c r="AU111" s="121">
        <v>662</v>
      </c>
      <c r="AV111" s="121"/>
      <c r="AW111" s="121"/>
      <c r="AX111" s="121"/>
      <c r="AY111" s="121"/>
      <c r="AZ111" s="179">
        <f t="shared" si="85"/>
        <v>0</v>
      </c>
    </row>
    <row r="112" spans="1:52" s="25" customFormat="1" ht="17.45" customHeight="1">
      <c r="A112" s="125"/>
      <c r="B112" s="126" t="s">
        <v>204</v>
      </c>
      <c r="C112" s="121">
        <f t="shared" si="144"/>
        <v>1280</v>
      </c>
      <c r="D112" s="121">
        <f t="shared" si="144"/>
        <v>1280</v>
      </c>
      <c r="E112" s="121">
        <v>1280</v>
      </c>
      <c r="F112" s="121"/>
      <c r="G112" s="121"/>
      <c r="H112" s="121">
        <f t="shared" si="77"/>
        <v>0</v>
      </c>
      <c r="I112" s="121"/>
      <c r="J112" s="121"/>
      <c r="K112" s="121"/>
      <c r="L112" s="121"/>
      <c r="M112" s="121"/>
      <c r="N112" s="121"/>
      <c r="O112" s="121"/>
      <c r="P112" s="121"/>
      <c r="Q112" s="172"/>
      <c r="R112" s="121"/>
      <c r="S112" s="172"/>
      <c r="T112" s="121"/>
      <c r="U112" s="121"/>
      <c r="V112" s="121"/>
      <c r="W112" s="121"/>
      <c r="X112" s="121"/>
      <c r="Y112" s="121"/>
      <c r="Z112" s="121"/>
      <c r="AA112" s="121"/>
      <c r="AB112" s="121"/>
      <c r="AC112" s="121"/>
      <c r="AD112" s="121"/>
      <c r="AE112" s="121"/>
      <c r="AF112" s="121"/>
      <c r="AG112" s="121"/>
      <c r="AH112" s="172">
        <v>804</v>
      </c>
      <c r="AI112" s="121">
        <v>804</v>
      </c>
      <c r="AJ112" s="121"/>
      <c r="AK112" s="121"/>
      <c r="AL112" s="121"/>
      <c r="AM112" s="121"/>
      <c r="AN112" s="121">
        <f>+AO112</f>
        <v>372</v>
      </c>
      <c r="AO112" s="172">
        <v>372</v>
      </c>
      <c r="AP112" s="121"/>
      <c r="AQ112" s="121"/>
      <c r="AR112" s="121"/>
      <c r="AS112" s="121"/>
      <c r="AT112" s="121">
        <f t="shared" si="143"/>
        <v>435</v>
      </c>
      <c r="AU112" s="121">
        <v>435</v>
      </c>
      <c r="AV112" s="121"/>
      <c r="AW112" s="121"/>
      <c r="AX112" s="121"/>
      <c r="AY112" s="121"/>
      <c r="AZ112" s="179">
        <f t="shared" si="85"/>
        <v>0</v>
      </c>
    </row>
    <row r="113" spans="1:52" s="25" customFormat="1" ht="29.45" customHeight="1">
      <c r="A113" s="125"/>
      <c r="B113" s="126" t="s">
        <v>205</v>
      </c>
      <c r="C113" s="121">
        <v>252</v>
      </c>
      <c r="D113" s="121">
        <v>252</v>
      </c>
      <c r="E113" s="121">
        <v>252</v>
      </c>
      <c r="F113" s="121"/>
      <c r="G113" s="121"/>
      <c r="H113" s="121">
        <f t="shared" si="77"/>
        <v>0</v>
      </c>
      <c r="I113" s="121"/>
      <c r="J113" s="121"/>
      <c r="K113" s="121"/>
      <c r="L113" s="121"/>
      <c r="M113" s="121"/>
      <c r="N113" s="121"/>
      <c r="O113" s="121"/>
      <c r="P113" s="121"/>
      <c r="Q113" s="172"/>
      <c r="R113" s="121"/>
      <c r="S113" s="172"/>
      <c r="T113" s="121"/>
      <c r="U113" s="121"/>
      <c r="V113" s="121"/>
      <c r="W113" s="121"/>
      <c r="X113" s="121"/>
      <c r="Y113" s="121"/>
      <c r="Z113" s="121"/>
      <c r="AA113" s="121"/>
      <c r="AB113" s="121"/>
      <c r="AC113" s="121"/>
      <c r="AD113" s="121"/>
      <c r="AE113" s="121"/>
      <c r="AF113" s="121"/>
      <c r="AG113" s="121"/>
      <c r="AH113" s="172"/>
      <c r="AI113" s="121"/>
      <c r="AJ113" s="121"/>
      <c r="AK113" s="121"/>
      <c r="AL113" s="121"/>
      <c r="AM113" s="121"/>
      <c r="AN113" s="121"/>
      <c r="AO113" s="172"/>
      <c r="AP113" s="121"/>
      <c r="AQ113" s="121"/>
      <c r="AR113" s="121"/>
      <c r="AS113" s="121"/>
      <c r="AT113" s="121">
        <f t="shared" si="143"/>
        <v>252</v>
      </c>
      <c r="AU113" s="121">
        <v>252</v>
      </c>
      <c r="AV113" s="121"/>
      <c r="AW113" s="121"/>
      <c r="AX113" s="121"/>
      <c r="AY113" s="121"/>
      <c r="AZ113" s="179">
        <f t="shared" si="85"/>
        <v>0</v>
      </c>
    </row>
    <row r="114" spans="1:52" s="25" customFormat="1" ht="17.45" customHeight="1">
      <c r="A114" s="125"/>
      <c r="B114" s="126" t="s">
        <v>206</v>
      </c>
      <c r="C114" s="121">
        <v>600</v>
      </c>
      <c r="D114" s="121">
        <v>600</v>
      </c>
      <c r="E114" s="121">
        <v>600</v>
      </c>
      <c r="F114" s="121"/>
      <c r="G114" s="121"/>
      <c r="H114" s="121">
        <f t="shared" si="77"/>
        <v>0</v>
      </c>
      <c r="I114" s="121"/>
      <c r="J114" s="121"/>
      <c r="K114" s="121"/>
      <c r="L114" s="121"/>
      <c r="M114" s="121"/>
      <c r="N114" s="121"/>
      <c r="O114" s="121"/>
      <c r="P114" s="121"/>
      <c r="Q114" s="172"/>
      <c r="R114" s="121"/>
      <c r="S114" s="172"/>
      <c r="T114" s="121"/>
      <c r="U114" s="121"/>
      <c r="V114" s="121"/>
      <c r="W114" s="121"/>
      <c r="X114" s="121"/>
      <c r="Y114" s="121"/>
      <c r="Z114" s="121"/>
      <c r="AA114" s="121"/>
      <c r="AB114" s="121"/>
      <c r="AC114" s="121"/>
      <c r="AD114" s="121"/>
      <c r="AE114" s="121"/>
      <c r="AF114" s="121"/>
      <c r="AG114" s="121"/>
      <c r="AH114" s="172"/>
      <c r="AI114" s="121"/>
      <c r="AJ114" s="121"/>
      <c r="AK114" s="121"/>
      <c r="AL114" s="121"/>
      <c r="AM114" s="121"/>
      <c r="AN114" s="121"/>
      <c r="AO114" s="172"/>
      <c r="AP114" s="121"/>
      <c r="AQ114" s="121"/>
      <c r="AR114" s="121"/>
      <c r="AS114" s="121"/>
      <c r="AT114" s="121">
        <f t="shared" si="143"/>
        <v>600</v>
      </c>
      <c r="AU114" s="121">
        <v>600</v>
      </c>
      <c r="AV114" s="121"/>
      <c r="AW114" s="121"/>
      <c r="AX114" s="121"/>
      <c r="AY114" s="121"/>
      <c r="AZ114" s="179">
        <f t="shared" si="85"/>
        <v>0</v>
      </c>
    </row>
    <row r="115" spans="1:52" s="25" customFormat="1" ht="17.45" customHeight="1">
      <c r="A115" s="125"/>
      <c r="B115" s="126" t="s">
        <v>207</v>
      </c>
      <c r="C115" s="121">
        <v>756</v>
      </c>
      <c r="D115" s="121">
        <v>756</v>
      </c>
      <c r="E115" s="121">
        <v>756</v>
      </c>
      <c r="F115" s="121"/>
      <c r="G115" s="121"/>
      <c r="H115" s="121">
        <f t="shared" si="77"/>
        <v>0</v>
      </c>
      <c r="I115" s="121"/>
      <c r="J115" s="121"/>
      <c r="K115" s="121"/>
      <c r="L115" s="121"/>
      <c r="M115" s="121"/>
      <c r="N115" s="121"/>
      <c r="O115" s="121"/>
      <c r="P115" s="121"/>
      <c r="Q115" s="172"/>
      <c r="R115" s="121"/>
      <c r="S115" s="172"/>
      <c r="T115" s="121"/>
      <c r="U115" s="121"/>
      <c r="V115" s="121"/>
      <c r="W115" s="121"/>
      <c r="X115" s="121"/>
      <c r="Y115" s="121"/>
      <c r="Z115" s="121"/>
      <c r="AA115" s="121"/>
      <c r="AB115" s="121"/>
      <c r="AC115" s="121"/>
      <c r="AD115" s="121"/>
      <c r="AE115" s="121"/>
      <c r="AF115" s="121"/>
      <c r="AG115" s="121"/>
      <c r="AH115" s="172"/>
      <c r="AI115" s="121"/>
      <c r="AJ115" s="121"/>
      <c r="AK115" s="121"/>
      <c r="AL115" s="121"/>
      <c r="AM115" s="121"/>
      <c r="AN115" s="121"/>
      <c r="AO115" s="172"/>
      <c r="AP115" s="121"/>
      <c r="AQ115" s="121"/>
      <c r="AR115" s="121"/>
      <c r="AS115" s="121"/>
      <c r="AT115" s="121">
        <f t="shared" si="143"/>
        <v>756</v>
      </c>
      <c r="AU115" s="121">
        <v>756</v>
      </c>
      <c r="AV115" s="121"/>
      <c r="AW115" s="121"/>
      <c r="AX115" s="121"/>
      <c r="AY115" s="121"/>
      <c r="AZ115" s="179">
        <f t="shared" si="85"/>
        <v>0</v>
      </c>
    </row>
    <row r="116" spans="1:52" s="25" customFormat="1" ht="17.45" customHeight="1">
      <c r="A116" s="125"/>
      <c r="B116" s="120" t="s">
        <v>208</v>
      </c>
      <c r="C116" s="121">
        <f t="shared" ref="C116" si="145">+J116+AH116+AT116</f>
        <v>1700</v>
      </c>
      <c r="D116" s="121"/>
      <c r="E116" s="121"/>
      <c r="F116" s="121"/>
      <c r="G116" s="121"/>
      <c r="H116" s="121">
        <f t="shared" si="77"/>
        <v>0</v>
      </c>
      <c r="I116" s="121">
        <v>1700</v>
      </c>
      <c r="J116" s="121">
        <f>O116</f>
        <v>1700</v>
      </c>
      <c r="K116" s="121"/>
      <c r="L116" s="121"/>
      <c r="M116" s="121"/>
      <c r="N116" s="121"/>
      <c r="O116" s="121">
        <v>1700</v>
      </c>
      <c r="P116" s="121"/>
      <c r="Q116" s="172"/>
      <c r="R116" s="121"/>
      <c r="S116" s="172"/>
      <c r="T116" s="121"/>
      <c r="U116" s="121">
        <v>1700</v>
      </c>
      <c r="V116" s="121"/>
      <c r="W116" s="121"/>
      <c r="X116" s="121"/>
      <c r="Y116" s="121"/>
      <c r="Z116" s="121"/>
      <c r="AA116" s="121"/>
      <c r="AB116" s="121"/>
      <c r="AC116" s="121"/>
      <c r="AD116" s="121"/>
      <c r="AE116" s="121"/>
      <c r="AF116" s="121"/>
      <c r="AG116" s="121"/>
      <c r="AH116" s="172"/>
      <c r="AI116" s="121"/>
      <c r="AJ116" s="121"/>
      <c r="AK116" s="121"/>
      <c r="AL116" s="121"/>
      <c r="AM116" s="121"/>
      <c r="AN116" s="121"/>
      <c r="AO116" s="172"/>
      <c r="AP116" s="121"/>
      <c r="AQ116" s="121"/>
      <c r="AR116" s="121"/>
      <c r="AS116" s="121"/>
      <c r="AT116" s="121"/>
      <c r="AU116" s="121"/>
      <c r="AV116" s="121"/>
      <c r="AW116" s="121"/>
      <c r="AX116" s="121"/>
      <c r="AY116" s="121"/>
      <c r="AZ116" s="179">
        <f t="shared" si="85"/>
        <v>0</v>
      </c>
    </row>
    <row r="117" spans="1:52" s="25" customFormat="1" ht="17.45" customHeight="1">
      <c r="A117" s="119" t="s">
        <v>190</v>
      </c>
      <c r="B117" s="126" t="s">
        <v>64</v>
      </c>
      <c r="C117" s="121">
        <f>+J117+AH117+AT117</f>
        <v>1326</v>
      </c>
      <c r="D117" s="121"/>
      <c r="E117" s="121"/>
      <c r="F117" s="121"/>
      <c r="G117" s="121"/>
      <c r="H117" s="121">
        <f t="shared" si="77"/>
        <v>1026</v>
      </c>
      <c r="I117" s="121">
        <v>300</v>
      </c>
      <c r="J117" s="121">
        <f>+M117+O117</f>
        <v>1326</v>
      </c>
      <c r="K117" s="121"/>
      <c r="L117" s="121"/>
      <c r="M117" s="121">
        <v>1026</v>
      </c>
      <c r="N117" s="121"/>
      <c r="O117" s="121">
        <v>300</v>
      </c>
      <c r="P117" s="121">
        <f>+S117+U117</f>
        <v>1278</v>
      </c>
      <c r="Q117" s="172"/>
      <c r="R117" s="121"/>
      <c r="S117" s="172">
        <v>978</v>
      </c>
      <c r="T117" s="121"/>
      <c r="U117" s="121">
        <v>300</v>
      </c>
      <c r="V117" s="121">
        <f>+Y117</f>
        <v>48</v>
      </c>
      <c r="W117" s="121"/>
      <c r="X117" s="121"/>
      <c r="Y117" s="121">
        <v>48</v>
      </c>
      <c r="Z117" s="121"/>
      <c r="AA117" s="121"/>
      <c r="AB117" s="121"/>
      <c r="AC117" s="121"/>
      <c r="AD117" s="121"/>
      <c r="AE117" s="121"/>
      <c r="AF117" s="121"/>
      <c r="AG117" s="121"/>
      <c r="AH117" s="172"/>
      <c r="AI117" s="121"/>
      <c r="AJ117" s="121"/>
      <c r="AK117" s="121"/>
      <c r="AL117" s="121"/>
      <c r="AM117" s="121"/>
      <c r="AN117" s="121"/>
      <c r="AO117" s="172"/>
      <c r="AP117" s="121"/>
      <c r="AQ117" s="121"/>
      <c r="AR117" s="121"/>
      <c r="AS117" s="121"/>
      <c r="AT117" s="121"/>
      <c r="AU117" s="121"/>
      <c r="AV117" s="121"/>
      <c r="AW117" s="121"/>
      <c r="AX117" s="121"/>
      <c r="AY117" s="121"/>
      <c r="AZ117" s="179">
        <f t="shared" si="85"/>
        <v>96</v>
      </c>
    </row>
    <row r="118" spans="1:52" ht="45" hidden="1" customHeight="1">
      <c r="A118" s="114">
        <v>2</v>
      </c>
      <c r="B118" s="115" t="s">
        <v>131</v>
      </c>
      <c r="C118" s="118"/>
      <c r="D118" s="118"/>
      <c r="E118" s="118"/>
      <c r="F118" s="118"/>
      <c r="G118" s="118"/>
      <c r="H118" s="121">
        <f t="shared" si="77"/>
        <v>0</v>
      </c>
      <c r="I118" s="118"/>
      <c r="J118" s="118"/>
      <c r="K118" s="118"/>
      <c r="L118" s="118"/>
      <c r="M118" s="118"/>
      <c r="N118" s="118"/>
      <c r="O118" s="118"/>
      <c r="P118" s="118"/>
      <c r="Q118" s="171"/>
      <c r="R118" s="118"/>
      <c r="S118" s="171"/>
      <c r="T118" s="118"/>
      <c r="U118" s="118"/>
      <c r="V118" s="118"/>
      <c r="W118" s="118"/>
      <c r="X118" s="118"/>
      <c r="Y118" s="118"/>
      <c r="Z118" s="118"/>
      <c r="AA118" s="118"/>
      <c r="AB118" s="118"/>
      <c r="AC118" s="118"/>
      <c r="AD118" s="118"/>
      <c r="AE118" s="118"/>
      <c r="AF118" s="118"/>
      <c r="AG118" s="118"/>
      <c r="AH118" s="171"/>
      <c r="AI118" s="118"/>
      <c r="AJ118" s="118"/>
      <c r="AK118" s="118"/>
      <c r="AL118" s="118"/>
      <c r="AM118" s="118"/>
      <c r="AN118" s="118"/>
      <c r="AO118" s="171"/>
      <c r="AP118" s="118"/>
      <c r="AQ118" s="118"/>
      <c r="AR118" s="118"/>
      <c r="AS118" s="118"/>
      <c r="AT118" s="118"/>
      <c r="AU118" s="118"/>
      <c r="AV118" s="118"/>
      <c r="AW118" s="118"/>
      <c r="AX118" s="118"/>
      <c r="AY118" s="118"/>
      <c r="AZ118" s="179">
        <f t="shared" si="85"/>
        <v>0</v>
      </c>
    </row>
    <row r="119" spans="1:52" ht="38.25" hidden="1">
      <c r="A119" s="114">
        <v>3</v>
      </c>
      <c r="B119" s="115" t="s">
        <v>132</v>
      </c>
      <c r="C119" s="118"/>
      <c r="D119" s="118"/>
      <c r="E119" s="118"/>
      <c r="F119" s="118"/>
      <c r="G119" s="118"/>
      <c r="H119" s="121">
        <f t="shared" si="77"/>
        <v>0</v>
      </c>
      <c r="I119" s="118"/>
      <c r="J119" s="118"/>
      <c r="K119" s="118"/>
      <c r="L119" s="118"/>
      <c r="M119" s="118"/>
      <c r="N119" s="118"/>
      <c r="O119" s="118"/>
      <c r="P119" s="118"/>
      <c r="Q119" s="171"/>
      <c r="R119" s="118"/>
      <c r="S119" s="171"/>
      <c r="T119" s="118"/>
      <c r="U119" s="118"/>
      <c r="V119" s="118"/>
      <c r="W119" s="118"/>
      <c r="X119" s="118"/>
      <c r="Y119" s="118"/>
      <c r="Z119" s="118"/>
      <c r="AA119" s="118"/>
      <c r="AB119" s="118"/>
      <c r="AC119" s="118"/>
      <c r="AD119" s="118"/>
      <c r="AE119" s="118"/>
      <c r="AF119" s="118"/>
      <c r="AG119" s="118"/>
      <c r="AH119" s="171"/>
      <c r="AI119" s="118"/>
      <c r="AJ119" s="118"/>
      <c r="AK119" s="118"/>
      <c r="AL119" s="118"/>
      <c r="AM119" s="118"/>
      <c r="AN119" s="118"/>
      <c r="AO119" s="171"/>
      <c r="AP119" s="118"/>
      <c r="AQ119" s="118"/>
      <c r="AR119" s="118"/>
      <c r="AS119" s="118"/>
      <c r="AT119" s="118"/>
      <c r="AU119" s="118"/>
      <c r="AV119" s="118"/>
      <c r="AW119" s="118"/>
      <c r="AX119" s="118"/>
      <c r="AY119" s="118"/>
      <c r="AZ119" s="179">
        <f t="shared" si="85"/>
        <v>0</v>
      </c>
    </row>
    <row r="120" spans="1:52" ht="51" hidden="1">
      <c r="A120" s="114">
        <v>4</v>
      </c>
      <c r="B120" s="115" t="s">
        <v>133</v>
      </c>
      <c r="C120" s="118"/>
      <c r="D120" s="118"/>
      <c r="E120" s="118"/>
      <c r="F120" s="118"/>
      <c r="G120" s="118"/>
      <c r="H120" s="121">
        <f t="shared" si="77"/>
        <v>0</v>
      </c>
      <c r="I120" s="118"/>
      <c r="J120" s="118"/>
      <c r="K120" s="118"/>
      <c r="L120" s="118"/>
      <c r="M120" s="118"/>
      <c r="N120" s="118"/>
      <c r="O120" s="118"/>
      <c r="P120" s="118"/>
      <c r="Q120" s="171"/>
      <c r="R120" s="118"/>
      <c r="S120" s="171"/>
      <c r="T120" s="118"/>
      <c r="U120" s="118"/>
      <c r="V120" s="118"/>
      <c r="W120" s="118"/>
      <c r="X120" s="118"/>
      <c r="Y120" s="118"/>
      <c r="Z120" s="118"/>
      <c r="AA120" s="118"/>
      <c r="AB120" s="118"/>
      <c r="AC120" s="118"/>
      <c r="AD120" s="118"/>
      <c r="AE120" s="118"/>
      <c r="AF120" s="118"/>
      <c r="AG120" s="118"/>
      <c r="AH120" s="171"/>
      <c r="AI120" s="118"/>
      <c r="AJ120" s="118"/>
      <c r="AK120" s="118"/>
      <c r="AL120" s="118"/>
      <c r="AM120" s="118"/>
      <c r="AN120" s="118"/>
      <c r="AO120" s="171"/>
      <c r="AP120" s="118"/>
      <c r="AQ120" s="118"/>
      <c r="AR120" s="118"/>
      <c r="AS120" s="118"/>
      <c r="AT120" s="118"/>
      <c r="AU120" s="118"/>
      <c r="AV120" s="118"/>
      <c r="AW120" s="118"/>
      <c r="AX120" s="118"/>
      <c r="AY120" s="118"/>
      <c r="AZ120" s="179">
        <f t="shared" si="85"/>
        <v>0</v>
      </c>
    </row>
    <row r="121" spans="1:52" ht="51" hidden="1">
      <c r="A121" s="114">
        <v>5</v>
      </c>
      <c r="B121" s="115" t="s">
        <v>134</v>
      </c>
      <c r="C121" s="118"/>
      <c r="D121" s="118"/>
      <c r="E121" s="118"/>
      <c r="F121" s="118"/>
      <c r="G121" s="118"/>
      <c r="H121" s="121">
        <f t="shared" si="77"/>
        <v>0</v>
      </c>
      <c r="I121" s="118"/>
      <c r="J121" s="118"/>
      <c r="K121" s="118"/>
      <c r="L121" s="118"/>
      <c r="M121" s="118"/>
      <c r="N121" s="118"/>
      <c r="O121" s="118"/>
      <c r="P121" s="118"/>
      <c r="Q121" s="171"/>
      <c r="R121" s="118"/>
      <c r="S121" s="171"/>
      <c r="T121" s="118"/>
      <c r="U121" s="118"/>
      <c r="V121" s="118"/>
      <c r="W121" s="118"/>
      <c r="X121" s="118"/>
      <c r="Y121" s="118"/>
      <c r="Z121" s="118"/>
      <c r="AA121" s="118"/>
      <c r="AB121" s="118"/>
      <c r="AC121" s="118"/>
      <c r="AD121" s="118"/>
      <c r="AE121" s="118"/>
      <c r="AF121" s="118"/>
      <c r="AG121" s="118"/>
      <c r="AH121" s="171"/>
      <c r="AI121" s="118"/>
      <c r="AJ121" s="118"/>
      <c r="AK121" s="118"/>
      <c r="AL121" s="118"/>
      <c r="AM121" s="118"/>
      <c r="AN121" s="118"/>
      <c r="AO121" s="171"/>
      <c r="AP121" s="118"/>
      <c r="AQ121" s="118"/>
      <c r="AR121" s="118"/>
      <c r="AS121" s="118"/>
      <c r="AT121" s="118"/>
      <c r="AU121" s="118"/>
      <c r="AV121" s="118"/>
      <c r="AW121" s="118"/>
      <c r="AX121" s="118"/>
      <c r="AY121" s="118"/>
      <c r="AZ121" s="179">
        <f t="shared" si="85"/>
        <v>0</v>
      </c>
    </row>
    <row r="122" spans="1:52" ht="51" hidden="1">
      <c r="A122" s="114">
        <v>6</v>
      </c>
      <c r="B122" s="115" t="s">
        <v>135</v>
      </c>
      <c r="C122" s="118"/>
      <c r="D122" s="118"/>
      <c r="E122" s="118"/>
      <c r="F122" s="118"/>
      <c r="G122" s="118"/>
      <c r="H122" s="121">
        <f t="shared" si="77"/>
        <v>0</v>
      </c>
      <c r="I122" s="118"/>
      <c r="J122" s="118"/>
      <c r="K122" s="118"/>
      <c r="L122" s="118"/>
      <c r="M122" s="118"/>
      <c r="N122" s="118"/>
      <c r="O122" s="118"/>
      <c r="P122" s="118"/>
      <c r="Q122" s="171"/>
      <c r="R122" s="118"/>
      <c r="S122" s="171"/>
      <c r="T122" s="118"/>
      <c r="U122" s="118"/>
      <c r="V122" s="118"/>
      <c r="W122" s="118"/>
      <c r="X122" s="118"/>
      <c r="Y122" s="118"/>
      <c r="Z122" s="118"/>
      <c r="AA122" s="118"/>
      <c r="AB122" s="118"/>
      <c r="AC122" s="118"/>
      <c r="AD122" s="118"/>
      <c r="AE122" s="118"/>
      <c r="AF122" s="118"/>
      <c r="AG122" s="118"/>
      <c r="AH122" s="171"/>
      <c r="AI122" s="118"/>
      <c r="AJ122" s="118"/>
      <c r="AK122" s="118"/>
      <c r="AL122" s="118"/>
      <c r="AM122" s="118"/>
      <c r="AN122" s="118"/>
      <c r="AO122" s="171"/>
      <c r="AP122" s="118"/>
      <c r="AQ122" s="118"/>
      <c r="AR122" s="118"/>
      <c r="AS122" s="118"/>
      <c r="AT122" s="118"/>
      <c r="AU122" s="118"/>
      <c r="AV122" s="118"/>
      <c r="AW122" s="118"/>
      <c r="AX122" s="118"/>
      <c r="AY122" s="118"/>
      <c r="AZ122" s="179">
        <f t="shared" si="85"/>
        <v>0</v>
      </c>
    </row>
    <row r="123" spans="1:52" ht="38.25" hidden="1">
      <c r="A123" s="114">
        <v>7</v>
      </c>
      <c r="B123" s="115" t="s">
        <v>136</v>
      </c>
      <c r="C123" s="118"/>
      <c r="D123" s="118"/>
      <c r="E123" s="118"/>
      <c r="F123" s="118"/>
      <c r="G123" s="118"/>
      <c r="H123" s="121">
        <f t="shared" si="77"/>
        <v>0</v>
      </c>
      <c r="I123" s="118"/>
      <c r="J123" s="118"/>
      <c r="K123" s="118"/>
      <c r="L123" s="118"/>
      <c r="M123" s="118"/>
      <c r="N123" s="118"/>
      <c r="O123" s="118"/>
      <c r="P123" s="118"/>
      <c r="Q123" s="171"/>
      <c r="R123" s="118"/>
      <c r="S123" s="171"/>
      <c r="T123" s="118"/>
      <c r="U123" s="118"/>
      <c r="V123" s="118"/>
      <c r="W123" s="118"/>
      <c r="X123" s="118"/>
      <c r="Y123" s="118"/>
      <c r="Z123" s="118"/>
      <c r="AA123" s="118"/>
      <c r="AB123" s="118"/>
      <c r="AC123" s="118"/>
      <c r="AD123" s="118"/>
      <c r="AE123" s="118"/>
      <c r="AF123" s="118"/>
      <c r="AG123" s="118"/>
      <c r="AH123" s="171"/>
      <c r="AI123" s="118"/>
      <c r="AJ123" s="118"/>
      <c r="AK123" s="118"/>
      <c r="AL123" s="118"/>
      <c r="AM123" s="118"/>
      <c r="AN123" s="118"/>
      <c r="AO123" s="171"/>
      <c r="AP123" s="118"/>
      <c r="AQ123" s="118"/>
      <c r="AR123" s="118"/>
      <c r="AS123" s="118"/>
      <c r="AT123" s="118"/>
      <c r="AU123" s="118"/>
      <c r="AV123" s="118"/>
      <c r="AW123" s="118"/>
      <c r="AX123" s="118"/>
      <c r="AY123" s="118"/>
      <c r="AZ123" s="179">
        <f t="shared" si="85"/>
        <v>0</v>
      </c>
    </row>
    <row r="124" spans="1:52" ht="25.5" hidden="1">
      <c r="A124" s="114">
        <v>8</v>
      </c>
      <c r="B124" s="115" t="s">
        <v>137</v>
      </c>
      <c r="C124" s="118"/>
      <c r="D124" s="118"/>
      <c r="E124" s="118"/>
      <c r="F124" s="118"/>
      <c r="G124" s="118"/>
      <c r="H124" s="121">
        <f t="shared" ref="H124:H184" si="146">+M124+AK124</f>
        <v>0</v>
      </c>
      <c r="I124" s="118"/>
      <c r="J124" s="118"/>
      <c r="K124" s="118"/>
      <c r="L124" s="118"/>
      <c r="M124" s="118"/>
      <c r="N124" s="118"/>
      <c r="O124" s="118"/>
      <c r="P124" s="118"/>
      <c r="Q124" s="171"/>
      <c r="R124" s="118"/>
      <c r="S124" s="171"/>
      <c r="T124" s="118"/>
      <c r="U124" s="118"/>
      <c r="V124" s="118"/>
      <c r="W124" s="118"/>
      <c r="X124" s="118"/>
      <c r="Y124" s="118"/>
      <c r="Z124" s="118"/>
      <c r="AA124" s="118"/>
      <c r="AB124" s="118"/>
      <c r="AC124" s="118"/>
      <c r="AD124" s="118"/>
      <c r="AE124" s="118"/>
      <c r="AF124" s="118"/>
      <c r="AG124" s="118"/>
      <c r="AH124" s="171"/>
      <c r="AI124" s="118"/>
      <c r="AJ124" s="118"/>
      <c r="AK124" s="118"/>
      <c r="AL124" s="118"/>
      <c r="AM124" s="118"/>
      <c r="AN124" s="118"/>
      <c r="AO124" s="171"/>
      <c r="AP124" s="118"/>
      <c r="AQ124" s="118"/>
      <c r="AR124" s="118"/>
      <c r="AS124" s="118"/>
      <c r="AT124" s="118"/>
      <c r="AU124" s="118"/>
      <c r="AV124" s="118"/>
      <c r="AW124" s="118"/>
      <c r="AX124" s="118"/>
      <c r="AY124" s="118"/>
      <c r="AZ124" s="179">
        <f t="shared" si="85"/>
        <v>0</v>
      </c>
    </row>
    <row r="125" spans="1:52" ht="25.5" hidden="1">
      <c r="A125" s="114">
        <v>9</v>
      </c>
      <c r="B125" s="115" t="s">
        <v>138</v>
      </c>
      <c r="C125" s="118"/>
      <c r="D125" s="118"/>
      <c r="E125" s="118"/>
      <c r="F125" s="118"/>
      <c r="G125" s="118"/>
      <c r="H125" s="121">
        <f t="shared" si="146"/>
        <v>0</v>
      </c>
      <c r="I125" s="118"/>
      <c r="J125" s="118"/>
      <c r="K125" s="118"/>
      <c r="L125" s="118"/>
      <c r="M125" s="118"/>
      <c r="N125" s="118"/>
      <c r="O125" s="118"/>
      <c r="P125" s="118"/>
      <c r="Q125" s="171"/>
      <c r="R125" s="118"/>
      <c r="S125" s="171"/>
      <c r="T125" s="118"/>
      <c r="U125" s="118"/>
      <c r="V125" s="118"/>
      <c r="W125" s="118"/>
      <c r="X125" s="118"/>
      <c r="Y125" s="118"/>
      <c r="Z125" s="118"/>
      <c r="AA125" s="118"/>
      <c r="AB125" s="118"/>
      <c r="AC125" s="118"/>
      <c r="AD125" s="118"/>
      <c r="AE125" s="118"/>
      <c r="AF125" s="118"/>
      <c r="AG125" s="118"/>
      <c r="AH125" s="171"/>
      <c r="AI125" s="118"/>
      <c r="AJ125" s="118"/>
      <c r="AK125" s="118"/>
      <c r="AL125" s="118"/>
      <c r="AM125" s="118"/>
      <c r="AN125" s="118"/>
      <c r="AO125" s="171"/>
      <c r="AP125" s="118"/>
      <c r="AQ125" s="118"/>
      <c r="AR125" s="118"/>
      <c r="AS125" s="118"/>
      <c r="AT125" s="118"/>
      <c r="AU125" s="118"/>
      <c r="AV125" s="118"/>
      <c r="AW125" s="118"/>
      <c r="AX125" s="118"/>
      <c r="AY125" s="118"/>
      <c r="AZ125" s="179">
        <f t="shared" si="85"/>
        <v>0</v>
      </c>
    </row>
    <row r="126" spans="1:52" ht="38.25" hidden="1">
      <c r="A126" s="114">
        <v>10</v>
      </c>
      <c r="B126" s="115" t="s">
        <v>139</v>
      </c>
      <c r="C126" s="118"/>
      <c r="D126" s="118"/>
      <c r="E126" s="118"/>
      <c r="F126" s="118"/>
      <c r="G126" s="118"/>
      <c r="H126" s="121">
        <f t="shared" si="146"/>
        <v>0</v>
      </c>
      <c r="I126" s="118"/>
      <c r="J126" s="118"/>
      <c r="K126" s="118"/>
      <c r="L126" s="118"/>
      <c r="M126" s="118"/>
      <c r="N126" s="118"/>
      <c r="O126" s="118"/>
      <c r="P126" s="118"/>
      <c r="Q126" s="171"/>
      <c r="R126" s="118"/>
      <c r="S126" s="171"/>
      <c r="T126" s="118"/>
      <c r="U126" s="118"/>
      <c r="V126" s="118"/>
      <c r="W126" s="118"/>
      <c r="X126" s="118"/>
      <c r="Y126" s="118"/>
      <c r="Z126" s="118"/>
      <c r="AA126" s="118"/>
      <c r="AB126" s="118"/>
      <c r="AC126" s="118"/>
      <c r="AD126" s="118"/>
      <c r="AE126" s="118"/>
      <c r="AF126" s="118"/>
      <c r="AG126" s="118"/>
      <c r="AH126" s="171"/>
      <c r="AI126" s="118"/>
      <c r="AJ126" s="118"/>
      <c r="AK126" s="118"/>
      <c r="AL126" s="118"/>
      <c r="AM126" s="118"/>
      <c r="AN126" s="118"/>
      <c r="AO126" s="171"/>
      <c r="AP126" s="118"/>
      <c r="AQ126" s="118"/>
      <c r="AR126" s="118"/>
      <c r="AS126" s="118"/>
      <c r="AT126" s="118"/>
      <c r="AU126" s="118"/>
      <c r="AV126" s="118"/>
      <c r="AW126" s="118"/>
      <c r="AX126" s="118"/>
      <c r="AY126" s="118"/>
      <c r="AZ126" s="179">
        <f t="shared" si="85"/>
        <v>0</v>
      </c>
    </row>
    <row r="127" spans="1:52" ht="38.25" hidden="1">
      <c r="A127" s="114">
        <v>11</v>
      </c>
      <c r="B127" s="115" t="s">
        <v>140</v>
      </c>
      <c r="C127" s="118"/>
      <c r="D127" s="118"/>
      <c r="E127" s="118"/>
      <c r="F127" s="118"/>
      <c r="G127" s="118"/>
      <c r="H127" s="121">
        <f t="shared" si="146"/>
        <v>0</v>
      </c>
      <c r="I127" s="118"/>
      <c r="J127" s="118"/>
      <c r="K127" s="118"/>
      <c r="L127" s="118"/>
      <c r="M127" s="118"/>
      <c r="N127" s="118"/>
      <c r="O127" s="118"/>
      <c r="P127" s="118"/>
      <c r="Q127" s="171"/>
      <c r="R127" s="118"/>
      <c r="S127" s="171"/>
      <c r="T127" s="118"/>
      <c r="U127" s="118"/>
      <c r="V127" s="118"/>
      <c r="W127" s="118"/>
      <c r="X127" s="118"/>
      <c r="Y127" s="118"/>
      <c r="Z127" s="118"/>
      <c r="AA127" s="118"/>
      <c r="AB127" s="118"/>
      <c r="AC127" s="118"/>
      <c r="AD127" s="118"/>
      <c r="AE127" s="118"/>
      <c r="AF127" s="118"/>
      <c r="AG127" s="118"/>
      <c r="AH127" s="171"/>
      <c r="AI127" s="118"/>
      <c r="AJ127" s="118"/>
      <c r="AK127" s="118"/>
      <c r="AL127" s="118"/>
      <c r="AM127" s="118"/>
      <c r="AN127" s="118"/>
      <c r="AO127" s="171"/>
      <c r="AP127" s="118"/>
      <c r="AQ127" s="118"/>
      <c r="AR127" s="118"/>
      <c r="AS127" s="118"/>
      <c r="AT127" s="118"/>
      <c r="AU127" s="118"/>
      <c r="AV127" s="118"/>
      <c r="AW127" s="118"/>
      <c r="AX127" s="118"/>
      <c r="AY127" s="118"/>
      <c r="AZ127" s="179">
        <f t="shared" si="85"/>
        <v>0</v>
      </c>
    </row>
    <row r="128" spans="1:52" ht="48" customHeight="1">
      <c r="A128" s="122" t="s">
        <v>23</v>
      </c>
      <c r="B128" s="123" t="s">
        <v>141</v>
      </c>
      <c r="C128" s="113">
        <f>+C129</f>
        <v>50</v>
      </c>
      <c r="D128" s="113">
        <f t="shared" ref="D128:AY128" si="147">+D129</f>
        <v>0</v>
      </c>
      <c r="E128" s="113">
        <f t="shared" si="147"/>
        <v>0</v>
      </c>
      <c r="F128" s="113">
        <f t="shared" si="147"/>
        <v>0</v>
      </c>
      <c r="G128" s="113">
        <f t="shared" si="147"/>
        <v>0</v>
      </c>
      <c r="H128" s="121">
        <f t="shared" si="146"/>
        <v>50</v>
      </c>
      <c r="I128" s="113">
        <f t="shared" si="147"/>
        <v>0</v>
      </c>
      <c r="J128" s="113">
        <f t="shared" si="147"/>
        <v>50</v>
      </c>
      <c r="K128" s="113">
        <f t="shared" si="147"/>
        <v>0</v>
      </c>
      <c r="L128" s="113">
        <f t="shared" si="147"/>
        <v>0</v>
      </c>
      <c r="M128" s="113">
        <f t="shared" si="147"/>
        <v>50</v>
      </c>
      <c r="N128" s="113">
        <f t="shared" si="147"/>
        <v>0</v>
      </c>
      <c r="O128" s="113">
        <f t="shared" si="147"/>
        <v>0</v>
      </c>
      <c r="P128" s="113">
        <f t="shared" si="147"/>
        <v>0</v>
      </c>
      <c r="Q128" s="161">
        <f t="shared" si="147"/>
        <v>0</v>
      </c>
      <c r="R128" s="113">
        <f t="shared" si="147"/>
        <v>0</v>
      </c>
      <c r="S128" s="161">
        <f t="shared" si="147"/>
        <v>0</v>
      </c>
      <c r="T128" s="113">
        <f t="shared" si="147"/>
        <v>0</v>
      </c>
      <c r="U128" s="113">
        <f t="shared" si="147"/>
        <v>0</v>
      </c>
      <c r="V128" s="113">
        <f t="shared" si="147"/>
        <v>50</v>
      </c>
      <c r="W128" s="113">
        <f t="shared" si="147"/>
        <v>0</v>
      </c>
      <c r="X128" s="113">
        <f t="shared" si="147"/>
        <v>0</v>
      </c>
      <c r="Y128" s="113">
        <f t="shared" si="147"/>
        <v>50</v>
      </c>
      <c r="Z128" s="113">
        <f t="shared" si="147"/>
        <v>0</v>
      </c>
      <c r="AA128" s="113">
        <f t="shared" si="147"/>
        <v>0</v>
      </c>
      <c r="AB128" s="113">
        <f t="shared" si="147"/>
        <v>0</v>
      </c>
      <c r="AC128" s="113">
        <f t="shared" si="147"/>
        <v>0</v>
      </c>
      <c r="AD128" s="113">
        <f t="shared" si="147"/>
        <v>0</v>
      </c>
      <c r="AE128" s="113">
        <f t="shared" si="147"/>
        <v>0</v>
      </c>
      <c r="AF128" s="113">
        <f t="shared" si="147"/>
        <v>0</v>
      </c>
      <c r="AG128" s="113">
        <f t="shared" si="147"/>
        <v>0</v>
      </c>
      <c r="AH128" s="161">
        <f t="shared" si="147"/>
        <v>0</v>
      </c>
      <c r="AI128" s="113">
        <f t="shared" si="147"/>
        <v>0</v>
      </c>
      <c r="AJ128" s="113">
        <f t="shared" si="147"/>
        <v>0</v>
      </c>
      <c r="AK128" s="113">
        <f t="shared" si="147"/>
        <v>0</v>
      </c>
      <c r="AL128" s="113">
        <f t="shared" si="147"/>
        <v>0</v>
      </c>
      <c r="AM128" s="113">
        <f t="shared" si="147"/>
        <v>0</v>
      </c>
      <c r="AN128" s="113">
        <f t="shared" si="147"/>
        <v>0</v>
      </c>
      <c r="AO128" s="161">
        <f t="shared" si="147"/>
        <v>0</v>
      </c>
      <c r="AP128" s="113">
        <f t="shared" si="147"/>
        <v>0</v>
      </c>
      <c r="AQ128" s="113">
        <f t="shared" si="147"/>
        <v>0</v>
      </c>
      <c r="AR128" s="113">
        <f t="shared" si="147"/>
        <v>0</v>
      </c>
      <c r="AS128" s="113">
        <f t="shared" si="147"/>
        <v>0</v>
      </c>
      <c r="AT128" s="113">
        <f t="shared" si="147"/>
        <v>0</v>
      </c>
      <c r="AU128" s="113">
        <f t="shared" si="147"/>
        <v>0</v>
      </c>
      <c r="AV128" s="113">
        <f t="shared" si="147"/>
        <v>0</v>
      </c>
      <c r="AW128" s="113">
        <f t="shared" si="147"/>
        <v>0</v>
      </c>
      <c r="AX128" s="113">
        <f t="shared" si="147"/>
        <v>0</v>
      </c>
      <c r="AY128" s="113">
        <f t="shared" si="147"/>
        <v>0</v>
      </c>
      <c r="AZ128" s="179">
        <f t="shared" si="85"/>
        <v>100</v>
      </c>
    </row>
    <row r="129" spans="1:52" s="25" customFormat="1" ht="18.600000000000001" customHeight="1">
      <c r="A129" s="119" t="s">
        <v>190</v>
      </c>
      <c r="B129" s="126" t="s">
        <v>64</v>
      </c>
      <c r="C129" s="121">
        <f>+H129</f>
        <v>50</v>
      </c>
      <c r="D129" s="121"/>
      <c r="E129" s="121"/>
      <c r="F129" s="121"/>
      <c r="G129" s="121"/>
      <c r="H129" s="121">
        <f t="shared" si="146"/>
        <v>50</v>
      </c>
      <c r="I129" s="121"/>
      <c r="J129" s="121">
        <f>+M129</f>
        <v>50</v>
      </c>
      <c r="K129" s="121"/>
      <c r="L129" s="121"/>
      <c r="M129" s="121">
        <v>50</v>
      </c>
      <c r="N129" s="121"/>
      <c r="O129" s="121"/>
      <c r="P129" s="121"/>
      <c r="Q129" s="172"/>
      <c r="R129" s="121"/>
      <c r="S129" s="172"/>
      <c r="T129" s="121"/>
      <c r="U129" s="121"/>
      <c r="V129" s="121">
        <f>+Y129</f>
        <v>50</v>
      </c>
      <c r="W129" s="121"/>
      <c r="X129" s="121"/>
      <c r="Y129" s="121">
        <v>50</v>
      </c>
      <c r="Z129" s="121"/>
      <c r="AA129" s="121"/>
      <c r="AB129" s="121"/>
      <c r="AC129" s="121"/>
      <c r="AD129" s="121"/>
      <c r="AE129" s="121"/>
      <c r="AF129" s="121"/>
      <c r="AG129" s="121"/>
      <c r="AH129" s="172"/>
      <c r="AI129" s="121"/>
      <c r="AJ129" s="121"/>
      <c r="AK129" s="121"/>
      <c r="AL129" s="121"/>
      <c r="AM129" s="121"/>
      <c r="AN129" s="121"/>
      <c r="AO129" s="172"/>
      <c r="AP129" s="121"/>
      <c r="AQ129" s="121"/>
      <c r="AR129" s="121"/>
      <c r="AS129" s="121"/>
      <c r="AT129" s="121"/>
      <c r="AU129" s="121"/>
      <c r="AV129" s="121"/>
      <c r="AW129" s="121"/>
      <c r="AX129" s="121"/>
      <c r="AY129" s="121"/>
      <c r="AZ129" s="179">
        <f t="shared" si="85"/>
        <v>100</v>
      </c>
    </row>
    <row r="130" spans="1:52" ht="52.5" hidden="1" customHeight="1">
      <c r="A130" s="114">
        <v>1</v>
      </c>
      <c r="B130" s="115" t="s">
        <v>142</v>
      </c>
      <c r="C130" s="118"/>
      <c r="D130" s="118"/>
      <c r="E130" s="118"/>
      <c r="F130" s="118"/>
      <c r="G130" s="118"/>
      <c r="H130" s="121">
        <f t="shared" si="146"/>
        <v>0</v>
      </c>
      <c r="I130" s="118"/>
      <c r="J130" s="118"/>
      <c r="K130" s="118"/>
      <c r="L130" s="118"/>
      <c r="M130" s="118"/>
      <c r="N130" s="118"/>
      <c r="O130" s="118"/>
      <c r="P130" s="118"/>
      <c r="Q130" s="171"/>
      <c r="R130" s="118"/>
      <c r="S130" s="171"/>
      <c r="T130" s="118"/>
      <c r="U130" s="118"/>
      <c r="V130" s="118"/>
      <c r="W130" s="118"/>
      <c r="X130" s="118"/>
      <c r="Y130" s="118"/>
      <c r="Z130" s="118"/>
      <c r="AA130" s="118"/>
      <c r="AB130" s="118"/>
      <c r="AC130" s="118"/>
      <c r="AD130" s="118"/>
      <c r="AE130" s="118"/>
      <c r="AF130" s="118"/>
      <c r="AG130" s="118"/>
      <c r="AH130" s="171"/>
      <c r="AI130" s="118"/>
      <c r="AJ130" s="118"/>
      <c r="AK130" s="118"/>
      <c r="AL130" s="118"/>
      <c r="AM130" s="118"/>
      <c r="AN130" s="118"/>
      <c r="AO130" s="171"/>
      <c r="AP130" s="118"/>
      <c r="AQ130" s="118"/>
      <c r="AR130" s="118"/>
      <c r="AS130" s="118"/>
      <c r="AT130" s="118"/>
      <c r="AU130" s="118"/>
      <c r="AV130" s="118"/>
      <c r="AW130" s="118"/>
      <c r="AX130" s="118"/>
      <c r="AY130" s="118"/>
      <c r="AZ130" s="179">
        <f t="shared" si="85"/>
        <v>0</v>
      </c>
    </row>
    <row r="131" spans="1:52" ht="38.25" hidden="1">
      <c r="A131" s="114">
        <v>2</v>
      </c>
      <c r="B131" s="115" t="s">
        <v>143</v>
      </c>
      <c r="C131" s="118"/>
      <c r="D131" s="118"/>
      <c r="E131" s="118"/>
      <c r="F131" s="118"/>
      <c r="G131" s="118"/>
      <c r="H131" s="121">
        <f t="shared" si="146"/>
        <v>0</v>
      </c>
      <c r="I131" s="118"/>
      <c r="J131" s="118"/>
      <c r="K131" s="118"/>
      <c r="L131" s="118"/>
      <c r="M131" s="118"/>
      <c r="N131" s="118"/>
      <c r="O131" s="118"/>
      <c r="P131" s="118"/>
      <c r="Q131" s="171"/>
      <c r="R131" s="118"/>
      <c r="S131" s="171"/>
      <c r="T131" s="118"/>
      <c r="U131" s="118"/>
      <c r="V131" s="118"/>
      <c r="W131" s="118"/>
      <c r="X131" s="118"/>
      <c r="Y131" s="118"/>
      <c r="Z131" s="118"/>
      <c r="AA131" s="118"/>
      <c r="AB131" s="118"/>
      <c r="AC131" s="118"/>
      <c r="AD131" s="118"/>
      <c r="AE131" s="118"/>
      <c r="AF131" s="118"/>
      <c r="AG131" s="118"/>
      <c r="AH131" s="171"/>
      <c r="AI131" s="118"/>
      <c r="AJ131" s="118"/>
      <c r="AK131" s="118"/>
      <c r="AL131" s="118"/>
      <c r="AM131" s="118"/>
      <c r="AN131" s="118"/>
      <c r="AO131" s="171"/>
      <c r="AP131" s="118"/>
      <c r="AQ131" s="118"/>
      <c r="AR131" s="118"/>
      <c r="AS131" s="118"/>
      <c r="AT131" s="118"/>
      <c r="AU131" s="118"/>
      <c r="AV131" s="118"/>
      <c r="AW131" s="118"/>
      <c r="AX131" s="118"/>
      <c r="AY131" s="118"/>
      <c r="AZ131" s="179">
        <f t="shared" si="85"/>
        <v>0</v>
      </c>
    </row>
    <row r="132" spans="1:52" ht="38.25" hidden="1">
      <c r="A132" s="114">
        <v>3</v>
      </c>
      <c r="B132" s="115" t="s">
        <v>144</v>
      </c>
      <c r="C132" s="118"/>
      <c r="D132" s="118"/>
      <c r="E132" s="118"/>
      <c r="F132" s="118"/>
      <c r="G132" s="118"/>
      <c r="H132" s="121">
        <f t="shared" si="146"/>
        <v>0</v>
      </c>
      <c r="I132" s="118"/>
      <c r="J132" s="118"/>
      <c r="K132" s="118"/>
      <c r="L132" s="118"/>
      <c r="M132" s="118"/>
      <c r="N132" s="118"/>
      <c r="O132" s="118"/>
      <c r="P132" s="118"/>
      <c r="Q132" s="171"/>
      <c r="R132" s="118"/>
      <c r="S132" s="171"/>
      <c r="T132" s="118"/>
      <c r="U132" s="118"/>
      <c r="V132" s="118"/>
      <c r="W132" s="118"/>
      <c r="X132" s="118"/>
      <c r="Y132" s="118"/>
      <c r="Z132" s="118"/>
      <c r="AA132" s="118"/>
      <c r="AB132" s="118"/>
      <c r="AC132" s="118"/>
      <c r="AD132" s="118"/>
      <c r="AE132" s="118"/>
      <c r="AF132" s="118"/>
      <c r="AG132" s="118"/>
      <c r="AH132" s="171"/>
      <c r="AI132" s="118"/>
      <c r="AJ132" s="118"/>
      <c r="AK132" s="118"/>
      <c r="AL132" s="118"/>
      <c r="AM132" s="118"/>
      <c r="AN132" s="118"/>
      <c r="AO132" s="171"/>
      <c r="AP132" s="118"/>
      <c r="AQ132" s="118"/>
      <c r="AR132" s="118"/>
      <c r="AS132" s="118"/>
      <c r="AT132" s="118"/>
      <c r="AU132" s="118"/>
      <c r="AV132" s="118"/>
      <c r="AW132" s="118"/>
      <c r="AX132" s="118"/>
      <c r="AY132" s="118"/>
      <c r="AZ132" s="179">
        <f t="shared" si="85"/>
        <v>0</v>
      </c>
    </row>
    <row r="133" spans="1:52" ht="38.25" hidden="1">
      <c r="A133" s="114">
        <v>4</v>
      </c>
      <c r="B133" s="115" t="s">
        <v>145</v>
      </c>
      <c r="C133" s="118"/>
      <c r="D133" s="118"/>
      <c r="E133" s="118"/>
      <c r="F133" s="118"/>
      <c r="G133" s="118"/>
      <c r="H133" s="121">
        <f t="shared" si="146"/>
        <v>0</v>
      </c>
      <c r="I133" s="118"/>
      <c r="J133" s="118"/>
      <c r="K133" s="118"/>
      <c r="L133" s="118"/>
      <c r="M133" s="118"/>
      <c r="N133" s="118"/>
      <c r="O133" s="118"/>
      <c r="P133" s="118"/>
      <c r="Q133" s="171"/>
      <c r="R133" s="118"/>
      <c r="S133" s="171"/>
      <c r="T133" s="118"/>
      <c r="U133" s="118"/>
      <c r="V133" s="118"/>
      <c r="W133" s="118"/>
      <c r="X133" s="118"/>
      <c r="Y133" s="118"/>
      <c r="Z133" s="118"/>
      <c r="AA133" s="118"/>
      <c r="AB133" s="118"/>
      <c r="AC133" s="118"/>
      <c r="AD133" s="118"/>
      <c r="AE133" s="118"/>
      <c r="AF133" s="118"/>
      <c r="AG133" s="118"/>
      <c r="AH133" s="171"/>
      <c r="AI133" s="118"/>
      <c r="AJ133" s="118"/>
      <c r="AK133" s="118"/>
      <c r="AL133" s="118"/>
      <c r="AM133" s="118"/>
      <c r="AN133" s="118"/>
      <c r="AO133" s="171"/>
      <c r="AP133" s="118"/>
      <c r="AQ133" s="118"/>
      <c r="AR133" s="118"/>
      <c r="AS133" s="118"/>
      <c r="AT133" s="118"/>
      <c r="AU133" s="118"/>
      <c r="AV133" s="118"/>
      <c r="AW133" s="118"/>
      <c r="AX133" s="118"/>
      <c r="AY133" s="118"/>
      <c r="AZ133" s="179">
        <f t="shared" si="85"/>
        <v>0</v>
      </c>
    </row>
    <row r="134" spans="1:52" ht="38.25" hidden="1">
      <c r="A134" s="114">
        <v>5</v>
      </c>
      <c r="B134" s="115" t="s">
        <v>146</v>
      </c>
      <c r="C134" s="118"/>
      <c r="D134" s="118"/>
      <c r="E134" s="118"/>
      <c r="F134" s="118"/>
      <c r="G134" s="118"/>
      <c r="H134" s="121">
        <f t="shared" si="146"/>
        <v>0</v>
      </c>
      <c r="I134" s="118"/>
      <c r="J134" s="118"/>
      <c r="K134" s="118"/>
      <c r="L134" s="118"/>
      <c r="M134" s="118"/>
      <c r="N134" s="118"/>
      <c r="O134" s="118"/>
      <c r="P134" s="118"/>
      <c r="Q134" s="171"/>
      <c r="R134" s="118"/>
      <c r="S134" s="171"/>
      <c r="T134" s="118"/>
      <c r="U134" s="118"/>
      <c r="V134" s="118"/>
      <c r="W134" s="118"/>
      <c r="X134" s="118"/>
      <c r="Y134" s="118"/>
      <c r="Z134" s="118"/>
      <c r="AA134" s="118"/>
      <c r="AB134" s="118"/>
      <c r="AC134" s="118"/>
      <c r="AD134" s="118"/>
      <c r="AE134" s="118"/>
      <c r="AF134" s="118"/>
      <c r="AG134" s="118"/>
      <c r="AH134" s="171"/>
      <c r="AI134" s="118"/>
      <c r="AJ134" s="118"/>
      <c r="AK134" s="118"/>
      <c r="AL134" s="118"/>
      <c r="AM134" s="118"/>
      <c r="AN134" s="118"/>
      <c r="AO134" s="171"/>
      <c r="AP134" s="118"/>
      <c r="AQ134" s="118"/>
      <c r="AR134" s="118"/>
      <c r="AS134" s="118"/>
      <c r="AT134" s="118"/>
      <c r="AU134" s="118"/>
      <c r="AV134" s="118"/>
      <c r="AW134" s="118"/>
      <c r="AX134" s="118"/>
      <c r="AY134" s="118"/>
      <c r="AZ134" s="179">
        <f t="shared" si="85"/>
        <v>0</v>
      </c>
    </row>
    <row r="135" spans="1:52" ht="25.5" hidden="1">
      <c r="A135" s="114">
        <v>6</v>
      </c>
      <c r="B135" s="115" t="s">
        <v>147</v>
      </c>
      <c r="C135" s="118"/>
      <c r="D135" s="118"/>
      <c r="E135" s="118"/>
      <c r="F135" s="118"/>
      <c r="G135" s="118"/>
      <c r="H135" s="121">
        <f t="shared" si="146"/>
        <v>0</v>
      </c>
      <c r="I135" s="118"/>
      <c r="J135" s="118"/>
      <c r="K135" s="118"/>
      <c r="L135" s="118"/>
      <c r="M135" s="118"/>
      <c r="N135" s="118"/>
      <c r="O135" s="118"/>
      <c r="P135" s="118"/>
      <c r="Q135" s="171"/>
      <c r="R135" s="118"/>
      <c r="S135" s="171"/>
      <c r="T135" s="118"/>
      <c r="U135" s="118"/>
      <c r="V135" s="118"/>
      <c r="W135" s="118"/>
      <c r="X135" s="118"/>
      <c r="Y135" s="118"/>
      <c r="Z135" s="118"/>
      <c r="AA135" s="118"/>
      <c r="AB135" s="118"/>
      <c r="AC135" s="118"/>
      <c r="AD135" s="118"/>
      <c r="AE135" s="118"/>
      <c r="AF135" s="118"/>
      <c r="AG135" s="118"/>
      <c r="AH135" s="171"/>
      <c r="AI135" s="118"/>
      <c r="AJ135" s="118"/>
      <c r="AK135" s="118"/>
      <c r="AL135" s="118"/>
      <c r="AM135" s="118"/>
      <c r="AN135" s="118"/>
      <c r="AO135" s="171"/>
      <c r="AP135" s="118"/>
      <c r="AQ135" s="118"/>
      <c r="AR135" s="118"/>
      <c r="AS135" s="118"/>
      <c r="AT135" s="118"/>
      <c r="AU135" s="118"/>
      <c r="AV135" s="118"/>
      <c r="AW135" s="118"/>
      <c r="AX135" s="118"/>
      <c r="AY135" s="118"/>
      <c r="AZ135" s="179">
        <f t="shared" si="85"/>
        <v>0</v>
      </c>
    </row>
    <row r="136" spans="1:52" ht="25.5" hidden="1">
      <c r="A136" s="114">
        <v>7</v>
      </c>
      <c r="B136" s="115" t="s">
        <v>148</v>
      </c>
      <c r="C136" s="118"/>
      <c r="D136" s="118"/>
      <c r="E136" s="118"/>
      <c r="F136" s="118"/>
      <c r="G136" s="118"/>
      <c r="H136" s="121">
        <f t="shared" si="146"/>
        <v>0</v>
      </c>
      <c r="I136" s="118"/>
      <c r="J136" s="118"/>
      <c r="K136" s="118"/>
      <c r="L136" s="118"/>
      <c r="M136" s="118"/>
      <c r="N136" s="118"/>
      <c r="O136" s="118"/>
      <c r="P136" s="118"/>
      <c r="Q136" s="171"/>
      <c r="R136" s="118"/>
      <c r="S136" s="171"/>
      <c r="T136" s="118"/>
      <c r="U136" s="118"/>
      <c r="V136" s="118"/>
      <c r="W136" s="118"/>
      <c r="X136" s="118"/>
      <c r="Y136" s="118"/>
      <c r="Z136" s="118"/>
      <c r="AA136" s="118"/>
      <c r="AB136" s="118"/>
      <c r="AC136" s="118"/>
      <c r="AD136" s="118"/>
      <c r="AE136" s="118"/>
      <c r="AF136" s="118"/>
      <c r="AG136" s="118"/>
      <c r="AH136" s="171"/>
      <c r="AI136" s="118"/>
      <c r="AJ136" s="118"/>
      <c r="AK136" s="118"/>
      <c r="AL136" s="118"/>
      <c r="AM136" s="118"/>
      <c r="AN136" s="118"/>
      <c r="AO136" s="171"/>
      <c r="AP136" s="118"/>
      <c r="AQ136" s="118"/>
      <c r="AR136" s="118"/>
      <c r="AS136" s="118"/>
      <c r="AT136" s="118"/>
      <c r="AU136" s="118"/>
      <c r="AV136" s="118"/>
      <c r="AW136" s="118"/>
      <c r="AX136" s="118"/>
      <c r="AY136" s="118"/>
      <c r="AZ136" s="179">
        <f t="shared" si="85"/>
        <v>0</v>
      </c>
    </row>
    <row r="137" spans="1:52" ht="25.5" hidden="1">
      <c r="A137" s="114">
        <v>8</v>
      </c>
      <c r="B137" s="115" t="s">
        <v>149</v>
      </c>
      <c r="C137" s="118"/>
      <c r="D137" s="118"/>
      <c r="E137" s="118"/>
      <c r="F137" s="118"/>
      <c r="G137" s="118"/>
      <c r="H137" s="121">
        <f t="shared" si="146"/>
        <v>0</v>
      </c>
      <c r="I137" s="118"/>
      <c r="J137" s="118"/>
      <c r="K137" s="118"/>
      <c r="L137" s="118"/>
      <c r="M137" s="118"/>
      <c r="N137" s="118"/>
      <c r="O137" s="118"/>
      <c r="P137" s="118"/>
      <c r="Q137" s="171"/>
      <c r="R137" s="118"/>
      <c r="S137" s="171"/>
      <c r="T137" s="118"/>
      <c r="U137" s="118"/>
      <c r="V137" s="118"/>
      <c r="W137" s="118"/>
      <c r="X137" s="118"/>
      <c r="Y137" s="118"/>
      <c r="Z137" s="118"/>
      <c r="AA137" s="118"/>
      <c r="AB137" s="118"/>
      <c r="AC137" s="118"/>
      <c r="AD137" s="118"/>
      <c r="AE137" s="118"/>
      <c r="AF137" s="118"/>
      <c r="AG137" s="118"/>
      <c r="AH137" s="171"/>
      <c r="AI137" s="118"/>
      <c r="AJ137" s="118"/>
      <c r="AK137" s="118"/>
      <c r="AL137" s="118"/>
      <c r="AM137" s="118"/>
      <c r="AN137" s="118"/>
      <c r="AO137" s="171"/>
      <c r="AP137" s="118"/>
      <c r="AQ137" s="118"/>
      <c r="AR137" s="118"/>
      <c r="AS137" s="118"/>
      <c r="AT137" s="118"/>
      <c r="AU137" s="118"/>
      <c r="AV137" s="118"/>
      <c r="AW137" s="118"/>
      <c r="AX137" s="118"/>
      <c r="AY137" s="118"/>
      <c r="AZ137" s="179">
        <f t="shared" si="85"/>
        <v>0</v>
      </c>
    </row>
    <row r="138" spans="1:52" ht="51" hidden="1">
      <c r="A138" s="114">
        <v>9</v>
      </c>
      <c r="B138" s="115" t="s">
        <v>150</v>
      </c>
      <c r="C138" s="118"/>
      <c r="D138" s="118"/>
      <c r="E138" s="118"/>
      <c r="F138" s="118"/>
      <c r="G138" s="118"/>
      <c r="H138" s="121">
        <f t="shared" si="146"/>
        <v>0</v>
      </c>
      <c r="I138" s="118"/>
      <c r="J138" s="118"/>
      <c r="K138" s="118"/>
      <c r="L138" s="118"/>
      <c r="M138" s="118"/>
      <c r="N138" s="118"/>
      <c r="O138" s="118"/>
      <c r="P138" s="118"/>
      <c r="Q138" s="171"/>
      <c r="R138" s="118"/>
      <c r="S138" s="171"/>
      <c r="T138" s="118"/>
      <c r="U138" s="118"/>
      <c r="V138" s="118"/>
      <c r="W138" s="118"/>
      <c r="X138" s="118"/>
      <c r="Y138" s="118"/>
      <c r="Z138" s="118"/>
      <c r="AA138" s="118"/>
      <c r="AB138" s="118"/>
      <c r="AC138" s="118"/>
      <c r="AD138" s="118"/>
      <c r="AE138" s="118"/>
      <c r="AF138" s="118"/>
      <c r="AG138" s="118"/>
      <c r="AH138" s="171"/>
      <c r="AI138" s="118"/>
      <c r="AJ138" s="118"/>
      <c r="AK138" s="118"/>
      <c r="AL138" s="118"/>
      <c r="AM138" s="118"/>
      <c r="AN138" s="118"/>
      <c r="AO138" s="171"/>
      <c r="AP138" s="118"/>
      <c r="AQ138" s="118"/>
      <c r="AR138" s="118"/>
      <c r="AS138" s="118"/>
      <c r="AT138" s="118"/>
      <c r="AU138" s="118"/>
      <c r="AV138" s="118"/>
      <c r="AW138" s="118"/>
      <c r="AX138" s="118"/>
      <c r="AY138" s="118"/>
      <c r="AZ138" s="179">
        <f t="shared" si="85"/>
        <v>0</v>
      </c>
    </row>
    <row r="139" spans="1:52" ht="38.25" hidden="1">
      <c r="A139" s="122" t="s">
        <v>69</v>
      </c>
      <c r="B139" s="123" t="s">
        <v>151</v>
      </c>
      <c r="C139" s="118"/>
      <c r="D139" s="118"/>
      <c r="E139" s="118"/>
      <c r="F139" s="118"/>
      <c r="G139" s="118"/>
      <c r="H139" s="121">
        <f t="shared" si="146"/>
        <v>0</v>
      </c>
      <c r="I139" s="118"/>
      <c r="J139" s="118"/>
      <c r="K139" s="118"/>
      <c r="L139" s="118"/>
      <c r="M139" s="118"/>
      <c r="N139" s="118"/>
      <c r="O139" s="118"/>
      <c r="P139" s="118"/>
      <c r="Q139" s="171"/>
      <c r="R139" s="118"/>
      <c r="S139" s="171"/>
      <c r="T139" s="118"/>
      <c r="U139" s="118"/>
      <c r="V139" s="118"/>
      <c r="W139" s="118"/>
      <c r="X139" s="118"/>
      <c r="Y139" s="118"/>
      <c r="Z139" s="118"/>
      <c r="AA139" s="118"/>
      <c r="AB139" s="118"/>
      <c r="AC139" s="118"/>
      <c r="AD139" s="118"/>
      <c r="AE139" s="118"/>
      <c r="AF139" s="118"/>
      <c r="AG139" s="118"/>
      <c r="AH139" s="171"/>
      <c r="AI139" s="118"/>
      <c r="AJ139" s="118"/>
      <c r="AK139" s="118"/>
      <c r="AL139" s="118"/>
      <c r="AM139" s="118"/>
      <c r="AN139" s="118"/>
      <c r="AO139" s="171"/>
      <c r="AP139" s="118"/>
      <c r="AQ139" s="118"/>
      <c r="AR139" s="118"/>
      <c r="AS139" s="118"/>
      <c r="AT139" s="118"/>
      <c r="AU139" s="118"/>
      <c r="AV139" s="118"/>
      <c r="AW139" s="118"/>
      <c r="AX139" s="118"/>
      <c r="AY139" s="118"/>
      <c r="AZ139" s="179">
        <f t="shared" si="85"/>
        <v>0</v>
      </c>
    </row>
    <row r="140" spans="1:52" ht="25.5" hidden="1">
      <c r="A140" s="114">
        <v>1</v>
      </c>
      <c r="B140" s="115" t="s">
        <v>152</v>
      </c>
      <c r="C140" s="118"/>
      <c r="D140" s="118"/>
      <c r="E140" s="118"/>
      <c r="F140" s="118"/>
      <c r="G140" s="118"/>
      <c r="H140" s="121">
        <f t="shared" si="146"/>
        <v>0</v>
      </c>
      <c r="I140" s="118"/>
      <c r="J140" s="118"/>
      <c r="K140" s="118"/>
      <c r="L140" s="118"/>
      <c r="M140" s="118"/>
      <c r="N140" s="118"/>
      <c r="O140" s="118"/>
      <c r="P140" s="118"/>
      <c r="Q140" s="171"/>
      <c r="R140" s="118"/>
      <c r="S140" s="171"/>
      <c r="T140" s="118"/>
      <c r="U140" s="118"/>
      <c r="V140" s="118"/>
      <c r="W140" s="118"/>
      <c r="X140" s="118"/>
      <c r="Y140" s="118"/>
      <c r="Z140" s="118"/>
      <c r="AA140" s="118"/>
      <c r="AB140" s="118"/>
      <c r="AC140" s="118"/>
      <c r="AD140" s="118"/>
      <c r="AE140" s="118"/>
      <c r="AF140" s="118"/>
      <c r="AG140" s="118"/>
      <c r="AH140" s="171"/>
      <c r="AI140" s="118"/>
      <c r="AJ140" s="118"/>
      <c r="AK140" s="118"/>
      <c r="AL140" s="118"/>
      <c r="AM140" s="118"/>
      <c r="AN140" s="118"/>
      <c r="AO140" s="171"/>
      <c r="AP140" s="118"/>
      <c r="AQ140" s="118"/>
      <c r="AR140" s="118"/>
      <c r="AS140" s="118"/>
      <c r="AT140" s="118"/>
      <c r="AU140" s="118"/>
      <c r="AV140" s="118"/>
      <c r="AW140" s="118"/>
      <c r="AX140" s="118"/>
      <c r="AY140" s="118"/>
      <c r="AZ140" s="179">
        <f t="shared" si="85"/>
        <v>0</v>
      </c>
    </row>
    <row r="141" spans="1:52" ht="25.5" hidden="1">
      <c r="A141" s="122" t="s">
        <v>72</v>
      </c>
      <c r="B141" s="123" t="s">
        <v>153</v>
      </c>
      <c r="C141" s="118"/>
      <c r="D141" s="118"/>
      <c r="E141" s="118"/>
      <c r="F141" s="118"/>
      <c r="G141" s="118"/>
      <c r="H141" s="121">
        <f t="shared" si="146"/>
        <v>0</v>
      </c>
      <c r="I141" s="118"/>
      <c r="J141" s="118"/>
      <c r="K141" s="118"/>
      <c r="L141" s="118"/>
      <c r="M141" s="118"/>
      <c r="N141" s="118"/>
      <c r="O141" s="118"/>
      <c r="P141" s="118"/>
      <c r="Q141" s="171"/>
      <c r="R141" s="118"/>
      <c r="S141" s="171"/>
      <c r="T141" s="118"/>
      <c r="U141" s="118"/>
      <c r="V141" s="118"/>
      <c r="W141" s="118"/>
      <c r="X141" s="118"/>
      <c r="Y141" s="118"/>
      <c r="Z141" s="118"/>
      <c r="AA141" s="118"/>
      <c r="AB141" s="118"/>
      <c r="AC141" s="118"/>
      <c r="AD141" s="118"/>
      <c r="AE141" s="118"/>
      <c r="AF141" s="118"/>
      <c r="AG141" s="118"/>
      <c r="AH141" s="171"/>
      <c r="AI141" s="118"/>
      <c r="AJ141" s="118"/>
      <c r="AK141" s="118"/>
      <c r="AL141" s="118"/>
      <c r="AM141" s="118"/>
      <c r="AN141" s="118"/>
      <c r="AO141" s="171"/>
      <c r="AP141" s="118"/>
      <c r="AQ141" s="118"/>
      <c r="AR141" s="118"/>
      <c r="AS141" s="118"/>
      <c r="AT141" s="118"/>
      <c r="AU141" s="118"/>
      <c r="AV141" s="118"/>
      <c r="AW141" s="118"/>
      <c r="AX141" s="118"/>
      <c r="AY141" s="118"/>
      <c r="AZ141" s="179">
        <f t="shared" si="85"/>
        <v>0</v>
      </c>
    </row>
    <row r="142" spans="1:52" ht="25.5" hidden="1">
      <c r="A142" s="114">
        <v>1</v>
      </c>
      <c r="B142" s="115" t="s">
        <v>154</v>
      </c>
      <c r="C142" s="118"/>
      <c r="D142" s="118"/>
      <c r="E142" s="118"/>
      <c r="F142" s="118"/>
      <c r="G142" s="118"/>
      <c r="H142" s="121">
        <f t="shared" si="146"/>
        <v>0</v>
      </c>
      <c r="I142" s="118"/>
      <c r="J142" s="118"/>
      <c r="K142" s="118"/>
      <c r="L142" s="118"/>
      <c r="M142" s="118"/>
      <c r="N142" s="118"/>
      <c r="O142" s="118"/>
      <c r="P142" s="118"/>
      <c r="Q142" s="171"/>
      <c r="R142" s="118"/>
      <c r="S142" s="171"/>
      <c r="T142" s="118"/>
      <c r="U142" s="118"/>
      <c r="V142" s="118"/>
      <c r="W142" s="118"/>
      <c r="X142" s="118"/>
      <c r="Y142" s="118"/>
      <c r="Z142" s="118"/>
      <c r="AA142" s="118"/>
      <c r="AB142" s="118"/>
      <c r="AC142" s="118"/>
      <c r="AD142" s="118"/>
      <c r="AE142" s="118"/>
      <c r="AF142" s="118"/>
      <c r="AG142" s="118"/>
      <c r="AH142" s="171"/>
      <c r="AI142" s="118"/>
      <c r="AJ142" s="118"/>
      <c r="AK142" s="118"/>
      <c r="AL142" s="118"/>
      <c r="AM142" s="118"/>
      <c r="AN142" s="118"/>
      <c r="AO142" s="171"/>
      <c r="AP142" s="118"/>
      <c r="AQ142" s="118"/>
      <c r="AR142" s="118"/>
      <c r="AS142" s="118"/>
      <c r="AT142" s="118"/>
      <c r="AU142" s="118"/>
      <c r="AV142" s="118"/>
      <c r="AW142" s="118"/>
      <c r="AX142" s="118"/>
      <c r="AY142" s="118"/>
      <c r="AZ142" s="179">
        <f t="shared" ref="AZ142:AZ184" si="148">+M142-S142+Y142+AK142-AQ142</f>
        <v>0</v>
      </c>
    </row>
    <row r="143" spans="1:52" ht="25.5" hidden="1">
      <c r="A143" s="114">
        <v>2</v>
      </c>
      <c r="B143" s="115" t="s">
        <v>155</v>
      </c>
      <c r="C143" s="118"/>
      <c r="D143" s="118"/>
      <c r="E143" s="118"/>
      <c r="F143" s="118"/>
      <c r="G143" s="118"/>
      <c r="H143" s="121">
        <f t="shared" si="146"/>
        <v>0</v>
      </c>
      <c r="I143" s="118"/>
      <c r="J143" s="118"/>
      <c r="K143" s="118"/>
      <c r="L143" s="118"/>
      <c r="M143" s="118"/>
      <c r="N143" s="118"/>
      <c r="O143" s="118"/>
      <c r="P143" s="118"/>
      <c r="Q143" s="171"/>
      <c r="R143" s="118"/>
      <c r="S143" s="171"/>
      <c r="T143" s="118"/>
      <c r="U143" s="118"/>
      <c r="V143" s="118"/>
      <c r="W143" s="118"/>
      <c r="X143" s="118"/>
      <c r="Y143" s="118"/>
      <c r="Z143" s="118"/>
      <c r="AA143" s="118"/>
      <c r="AB143" s="118"/>
      <c r="AC143" s="118"/>
      <c r="AD143" s="118"/>
      <c r="AE143" s="118"/>
      <c r="AF143" s="118"/>
      <c r="AG143" s="118"/>
      <c r="AH143" s="171"/>
      <c r="AI143" s="118"/>
      <c r="AJ143" s="118"/>
      <c r="AK143" s="118"/>
      <c r="AL143" s="118"/>
      <c r="AM143" s="118"/>
      <c r="AN143" s="118"/>
      <c r="AO143" s="171"/>
      <c r="AP143" s="118"/>
      <c r="AQ143" s="118"/>
      <c r="AR143" s="118"/>
      <c r="AS143" s="118"/>
      <c r="AT143" s="118"/>
      <c r="AU143" s="118"/>
      <c r="AV143" s="118"/>
      <c r="AW143" s="118"/>
      <c r="AX143" s="118"/>
      <c r="AY143" s="118"/>
      <c r="AZ143" s="179">
        <f t="shared" si="148"/>
        <v>0</v>
      </c>
    </row>
    <row r="144" spans="1:52" s="23" customFormat="1" ht="61.15" customHeight="1">
      <c r="A144" s="122" t="s">
        <v>83</v>
      </c>
      <c r="B144" s="123" t="s">
        <v>156</v>
      </c>
      <c r="C144" s="113">
        <f>SUM(C145:C146)</f>
        <v>254</v>
      </c>
      <c r="D144" s="113">
        <f t="shared" ref="D144:AX144" si="149">SUM(D145:D146)</f>
        <v>0</v>
      </c>
      <c r="E144" s="113">
        <f t="shared" si="149"/>
        <v>0</v>
      </c>
      <c r="F144" s="113">
        <f t="shared" si="149"/>
        <v>0</v>
      </c>
      <c r="G144" s="113">
        <f t="shared" si="149"/>
        <v>0</v>
      </c>
      <c r="H144" s="121">
        <f t="shared" si="146"/>
        <v>254</v>
      </c>
      <c r="I144" s="113">
        <f t="shared" si="149"/>
        <v>0</v>
      </c>
      <c r="J144" s="113">
        <f t="shared" si="149"/>
        <v>254</v>
      </c>
      <c r="K144" s="113">
        <f t="shared" si="149"/>
        <v>0</v>
      </c>
      <c r="L144" s="113">
        <f t="shared" si="149"/>
        <v>0</v>
      </c>
      <c r="M144" s="113">
        <f t="shared" si="149"/>
        <v>254</v>
      </c>
      <c r="N144" s="113">
        <f t="shared" si="149"/>
        <v>0</v>
      </c>
      <c r="O144" s="113">
        <f t="shared" si="149"/>
        <v>0</v>
      </c>
      <c r="P144" s="113">
        <f t="shared" si="149"/>
        <v>54</v>
      </c>
      <c r="Q144" s="161">
        <f t="shared" si="149"/>
        <v>0</v>
      </c>
      <c r="R144" s="113">
        <f t="shared" si="149"/>
        <v>0</v>
      </c>
      <c r="S144" s="161">
        <f t="shared" si="149"/>
        <v>54</v>
      </c>
      <c r="T144" s="113">
        <f t="shared" si="149"/>
        <v>0</v>
      </c>
      <c r="U144" s="113">
        <f t="shared" si="149"/>
        <v>0</v>
      </c>
      <c r="V144" s="113">
        <f t="shared" si="149"/>
        <v>200</v>
      </c>
      <c r="W144" s="113">
        <f t="shared" si="149"/>
        <v>0</v>
      </c>
      <c r="X144" s="113">
        <f t="shared" si="149"/>
        <v>0</v>
      </c>
      <c r="Y144" s="113">
        <f t="shared" si="149"/>
        <v>200</v>
      </c>
      <c r="Z144" s="113">
        <f t="shared" si="149"/>
        <v>0</v>
      </c>
      <c r="AA144" s="113">
        <f t="shared" si="149"/>
        <v>0</v>
      </c>
      <c r="AB144" s="113">
        <f t="shared" si="149"/>
        <v>0</v>
      </c>
      <c r="AC144" s="113">
        <f t="shared" si="149"/>
        <v>0</v>
      </c>
      <c r="AD144" s="113">
        <f t="shared" si="149"/>
        <v>0</v>
      </c>
      <c r="AE144" s="113">
        <f t="shared" si="149"/>
        <v>0</v>
      </c>
      <c r="AF144" s="113">
        <f t="shared" si="149"/>
        <v>0</v>
      </c>
      <c r="AG144" s="113">
        <f t="shared" si="149"/>
        <v>0</v>
      </c>
      <c r="AH144" s="161">
        <f t="shared" si="149"/>
        <v>0</v>
      </c>
      <c r="AI144" s="113">
        <f t="shared" si="149"/>
        <v>0</v>
      </c>
      <c r="AJ144" s="113">
        <f t="shared" si="149"/>
        <v>0</v>
      </c>
      <c r="AK144" s="113">
        <f t="shared" si="149"/>
        <v>0</v>
      </c>
      <c r="AL144" s="113">
        <f t="shared" si="149"/>
        <v>0</v>
      </c>
      <c r="AM144" s="113">
        <f t="shared" si="149"/>
        <v>0</v>
      </c>
      <c r="AN144" s="113">
        <f t="shared" si="149"/>
        <v>0</v>
      </c>
      <c r="AO144" s="161">
        <f t="shared" si="149"/>
        <v>0</v>
      </c>
      <c r="AP144" s="113">
        <f t="shared" si="149"/>
        <v>0</v>
      </c>
      <c r="AQ144" s="113">
        <f t="shared" si="149"/>
        <v>0</v>
      </c>
      <c r="AR144" s="113">
        <f t="shared" si="149"/>
        <v>0</v>
      </c>
      <c r="AS144" s="113">
        <f t="shared" si="149"/>
        <v>0</v>
      </c>
      <c r="AT144" s="113">
        <f t="shared" si="149"/>
        <v>5000</v>
      </c>
      <c r="AU144" s="113">
        <f t="shared" si="149"/>
        <v>0</v>
      </c>
      <c r="AV144" s="113">
        <f t="shared" si="149"/>
        <v>0</v>
      </c>
      <c r="AW144" s="113">
        <f t="shared" si="149"/>
        <v>5000</v>
      </c>
      <c r="AX144" s="113">
        <f t="shared" si="149"/>
        <v>0</v>
      </c>
      <c r="AY144" s="113">
        <f t="shared" ref="AY144" si="150">+AY146</f>
        <v>0</v>
      </c>
      <c r="AZ144" s="179">
        <f t="shared" si="148"/>
        <v>400</v>
      </c>
    </row>
    <row r="145" spans="1:52" s="25" customFormat="1" ht="33" customHeight="1">
      <c r="A145" s="119" t="s">
        <v>190</v>
      </c>
      <c r="B145" s="126" t="s">
        <v>126</v>
      </c>
      <c r="C145" s="121">
        <f>+H145</f>
        <v>0</v>
      </c>
      <c r="D145" s="121"/>
      <c r="E145" s="121"/>
      <c r="F145" s="121"/>
      <c r="G145" s="121"/>
      <c r="H145" s="121">
        <f t="shared" si="146"/>
        <v>0</v>
      </c>
      <c r="I145" s="121"/>
      <c r="J145" s="121"/>
      <c r="K145" s="121"/>
      <c r="L145" s="121"/>
      <c r="M145" s="121"/>
      <c r="N145" s="121"/>
      <c r="O145" s="121"/>
      <c r="P145" s="121"/>
      <c r="Q145" s="172"/>
      <c r="R145" s="121"/>
      <c r="S145" s="172"/>
      <c r="T145" s="121"/>
      <c r="U145" s="121"/>
      <c r="V145" s="121"/>
      <c r="W145" s="121"/>
      <c r="X145" s="121"/>
      <c r="Y145" s="121"/>
      <c r="Z145" s="121"/>
      <c r="AA145" s="121"/>
      <c r="AB145" s="121"/>
      <c r="AC145" s="121"/>
      <c r="AD145" s="121"/>
      <c r="AE145" s="121"/>
      <c r="AF145" s="121"/>
      <c r="AG145" s="121"/>
      <c r="AH145" s="172"/>
      <c r="AI145" s="121"/>
      <c r="AJ145" s="121"/>
      <c r="AK145" s="121"/>
      <c r="AL145" s="121"/>
      <c r="AM145" s="121"/>
      <c r="AN145" s="121"/>
      <c r="AO145" s="172"/>
      <c r="AP145" s="121"/>
      <c r="AQ145" s="121"/>
      <c r="AR145" s="121"/>
      <c r="AS145" s="121"/>
      <c r="AT145" s="121">
        <f>AW145</f>
        <v>2500</v>
      </c>
      <c r="AU145" s="121"/>
      <c r="AV145" s="121"/>
      <c r="AW145" s="121">
        <v>2500</v>
      </c>
      <c r="AX145" s="121"/>
      <c r="AY145" s="121"/>
      <c r="AZ145" s="179">
        <f t="shared" si="148"/>
        <v>0</v>
      </c>
    </row>
    <row r="146" spans="1:52" s="25" customFormat="1" ht="30" customHeight="1">
      <c r="A146" s="119" t="s">
        <v>190</v>
      </c>
      <c r="B146" s="126" t="s">
        <v>64</v>
      </c>
      <c r="C146" s="121">
        <f>+H146</f>
        <v>254</v>
      </c>
      <c r="D146" s="121"/>
      <c r="E146" s="121"/>
      <c r="F146" s="121"/>
      <c r="G146" s="121"/>
      <c r="H146" s="121">
        <f t="shared" si="146"/>
        <v>254</v>
      </c>
      <c r="I146" s="121"/>
      <c r="J146" s="121">
        <f>+M146</f>
        <v>254</v>
      </c>
      <c r="K146" s="121"/>
      <c r="L146" s="121"/>
      <c r="M146" s="121">
        <v>254</v>
      </c>
      <c r="N146" s="121"/>
      <c r="O146" s="121"/>
      <c r="P146" s="121">
        <f>S146</f>
        <v>54</v>
      </c>
      <c r="Q146" s="172"/>
      <c r="R146" s="121"/>
      <c r="S146" s="172">
        <v>54</v>
      </c>
      <c r="T146" s="121"/>
      <c r="U146" s="121"/>
      <c r="V146" s="121">
        <f>+Y146</f>
        <v>200</v>
      </c>
      <c r="W146" s="121"/>
      <c r="X146" s="121"/>
      <c r="Y146" s="121">
        <v>200</v>
      </c>
      <c r="Z146" s="121"/>
      <c r="AA146" s="121"/>
      <c r="AB146" s="121"/>
      <c r="AC146" s="121"/>
      <c r="AD146" s="121"/>
      <c r="AE146" s="121"/>
      <c r="AF146" s="121"/>
      <c r="AG146" s="121"/>
      <c r="AH146" s="172"/>
      <c r="AI146" s="121"/>
      <c r="AJ146" s="121"/>
      <c r="AK146" s="121"/>
      <c r="AL146" s="121"/>
      <c r="AM146" s="121"/>
      <c r="AN146" s="121"/>
      <c r="AO146" s="172"/>
      <c r="AP146" s="121"/>
      <c r="AQ146" s="121"/>
      <c r="AR146" s="121"/>
      <c r="AS146" s="121"/>
      <c r="AT146" s="121">
        <f>AW146</f>
        <v>2500</v>
      </c>
      <c r="AU146" s="121"/>
      <c r="AV146" s="121"/>
      <c r="AW146" s="121">
        <v>2500</v>
      </c>
      <c r="AX146" s="121"/>
      <c r="AY146" s="121"/>
      <c r="AZ146" s="179">
        <f t="shared" si="148"/>
        <v>400</v>
      </c>
    </row>
    <row r="147" spans="1:52" ht="25.5" hidden="1">
      <c r="A147" s="114">
        <v>1</v>
      </c>
      <c r="B147" s="115" t="s">
        <v>157</v>
      </c>
      <c r="C147" s="118"/>
      <c r="D147" s="118"/>
      <c r="E147" s="118"/>
      <c r="F147" s="118"/>
      <c r="G147" s="118"/>
      <c r="H147" s="121">
        <f t="shared" si="146"/>
        <v>0</v>
      </c>
      <c r="I147" s="118"/>
      <c r="J147" s="118"/>
      <c r="K147" s="118"/>
      <c r="L147" s="118"/>
      <c r="M147" s="118"/>
      <c r="N147" s="118"/>
      <c r="O147" s="118"/>
      <c r="P147" s="118"/>
      <c r="Q147" s="171"/>
      <c r="R147" s="118"/>
      <c r="S147" s="171"/>
      <c r="T147" s="118"/>
      <c r="U147" s="118"/>
      <c r="V147" s="118"/>
      <c r="W147" s="118"/>
      <c r="X147" s="118"/>
      <c r="Y147" s="118"/>
      <c r="Z147" s="118"/>
      <c r="AA147" s="118"/>
      <c r="AB147" s="118"/>
      <c r="AC147" s="118"/>
      <c r="AD147" s="118"/>
      <c r="AE147" s="118"/>
      <c r="AF147" s="118"/>
      <c r="AG147" s="118"/>
      <c r="AH147" s="171"/>
      <c r="AI147" s="118"/>
      <c r="AJ147" s="118"/>
      <c r="AK147" s="118"/>
      <c r="AL147" s="118"/>
      <c r="AM147" s="118"/>
      <c r="AN147" s="118"/>
      <c r="AO147" s="171"/>
      <c r="AP147" s="118"/>
      <c r="AQ147" s="118"/>
      <c r="AR147" s="118"/>
      <c r="AS147" s="118"/>
      <c r="AT147" s="118"/>
      <c r="AU147" s="118"/>
      <c r="AV147" s="118"/>
      <c r="AW147" s="118"/>
      <c r="AX147" s="118"/>
      <c r="AY147" s="118"/>
      <c r="AZ147" s="179">
        <f t="shared" si="148"/>
        <v>0</v>
      </c>
    </row>
    <row r="148" spans="1:52" ht="25.5" hidden="1">
      <c r="A148" s="114">
        <v>2</v>
      </c>
      <c r="B148" s="115" t="s">
        <v>158</v>
      </c>
      <c r="C148" s="118"/>
      <c r="D148" s="118"/>
      <c r="E148" s="118"/>
      <c r="F148" s="118"/>
      <c r="G148" s="118"/>
      <c r="H148" s="121">
        <f t="shared" si="146"/>
        <v>0</v>
      </c>
      <c r="I148" s="118"/>
      <c r="J148" s="118"/>
      <c r="K148" s="118"/>
      <c r="L148" s="118"/>
      <c r="M148" s="118"/>
      <c r="N148" s="118"/>
      <c r="O148" s="118"/>
      <c r="P148" s="118"/>
      <c r="Q148" s="171"/>
      <c r="R148" s="118"/>
      <c r="S148" s="171"/>
      <c r="T148" s="118"/>
      <c r="U148" s="118"/>
      <c r="V148" s="118"/>
      <c r="W148" s="118"/>
      <c r="X148" s="118"/>
      <c r="Y148" s="118"/>
      <c r="Z148" s="118"/>
      <c r="AA148" s="118"/>
      <c r="AB148" s="118"/>
      <c r="AC148" s="118"/>
      <c r="AD148" s="118"/>
      <c r="AE148" s="118"/>
      <c r="AF148" s="118"/>
      <c r="AG148" s="118"/>
      <c r="AH148" s="171"/>
      <c r="AI148" s="118"/>
      <c r="AJ148" s="118"/>
      <c r="AK148" s="118"/>
      <c r="AL148" s="118"/>
      <c r="AM148" s="118"/>
      <c r="AN148" s="118"/>
      <c r="AO148" s="171"/>
      <c r="AP148" s="118"/>
      <c r="AQ148" s="118"/>
      <c r="AR148" s="118"/>
      <c r="AS148" s="118"/>
      <c r="AT148" s="118"/>
      <c r="AU148" s="118"/>
      <c r="AV148" s="118"/>
      <c r="AW148" s="118"/>
      <c r="AX148" s="118"/>
      <c r="AY148" s="118"/>
      <c r="AZ148" s="179">
        <f t="shared" si="148"/>
        <v>0</v>
      </c>
    </row>
    <row r="149" spans="1:52" ht="63" customHeight="1">
      <c r="A149" s="122" t="s">
        <v>85</v>
      </c>
      <c r="B149" s="123" t="s">
        <v>159</v>
      </c>
      <c r="C149" s="113">
        <f>SUM(C150:C152)</f>
        <v>1206</v>
      </c>
      <c r="D149" s="113">
        <f t="shared" ref="D149:AY149" si="151">SUM(D150:D152)</f>
        <v>0</v>
      </c>
      <c r="E149" s="113">
        <f t="shared" si="151"/>
        <v>0</v>
      </c>
      <c r="F149" s="113">
        <f t="shared" si="151"/>
        <v>0</v>
      </c>
      <c r="G149" s="113">
        <f t="shared" si="151"/>
        <v>0</v>
      </c>
      <c r="H149" s="121">
        <f t="shared" si="146"/>
        <v>506</v>
      </c>
      <c r="I149" s="113">
        <f t="shared" si="151"/>
        <v>700</v>
      </c>
      <c r="J149" s="113">
        <f t="shared" si="151"/>
        <v>1006</v>
      </c>
      <c r="K149" s="113">
        <f t="shared" si="151"/>
        <v>0</v>
      </c>
      <c r="L149" s="113">
        <f t="shared" si="151"/>
        <v>0</v>
      </c>
      <c r="M149" s="113">
        <f t="shared" si="151"/>
        <v>306</v>
      </c>
      <c r="N149" s="113">
        <f t="shared" si="151"/>
        <v>0</v>
      </c>
      <c r="O149" s="113">
        <f t="shared" si="151"/>
        <v>700</v>
      </c>
      <c r="P149" s="113">
        <f t="shared" si="151"/>
        <v>986</v>
      </c>
      <c r="Q149" s="161">
        <f t="shared" si="151"/>
        <v>0</v>
      </c>
      <c r="R149" s="113">
        <f t="shared" si="151"/>
        <v>0</v>
      </c>
      <c r="S149" s="161">
        <f t="shared" si="151"/>
        <v>306</v>
      </c>
      <c r="T149" s="113">
        <f t="shared" si="151"/>
        <v>0</v>
      </c>
      <c r="U149" s="113">
        <f t="shared" si="151"/>
        <v>680</v>
      </c>
      <c r="V149" s="113">
        <f t="shared" si="151"/>
        <v>0</v>
      </c>
      <c r="W149" s="113">
        <f t="shared" si="151"/>
        <v>0</v>
      </c>
      <c r="X149" s="113">
        <f t="shared" si="151"/>
        <v>0</v>
      </c>
      <c r="Y149" s="113">
        <f t="shared" si="151"/>
        <v>0</v>
      </c>
      <c r="Z149" s="113">
        <f t="shared" si="151"/>
        <v>0</v>
      </c>
      <c r="AA149" s="113">
        <f t="shared" si="151"/>
        <v>0</v>
      </c>
      <c r="AB149" s="113">
        <f t="shared" si="151"/>
        <v>0</v>
      </c>
      <c r="AC149" s="113">
        <f t="shared" si="151"/>
        <v>0</v>
      </c>
      <c r="AD149" s="113">
        <f t="shared" si="151"/>
        <v>0</v>
      </c>
      <c r="AE149" s="113">
        <f t="shared" si="151"/>
        <v>0</v>
      </c>
      <c r="AF149" s="113">
        <f t="shared" si="151"/>
        <v>0</v>
      </c>
      <c r="AG149" s="113">
        <f t="shared" si="151"/>
        <v>0</v>
      </c>
      <c r="AH149" s="161">
        <f t="shared" si="151"/>
        <v>200</v>
      </c>
      <c r="AI149" s="113">
        <f t="shared" si="151"/>
        <v>0</v>
      </c>
      <c r="AJ149" s="113">
        <f t="shared" si="151"/>
        <v>0</v>
      </c>
      <c r="AK149" s="113">
        <f t="shared" si="151"/>
        <v>200</v>
      </c>
      <c r="AL149" s="113">
        <f t="shared" si="151"/>
        <v>0</v>
      </c>
      <c r="AM149" s="113">
        <f t="shared" si="151"/>
        <v>0</v>
      </c>
      <c r="AN149" s="113">
        <f t="shared" si="151"/>
        <v>0</v>
      </c>
      <c r="AO149" s="161">
        <f t="shared" si="151"/>
        <v>0</v>
      </c>
      <c r="AP149" s="113">
        <f t="shared" si="151"/>
        <v>0</v>
      </c>
      <c r="AQ149" s="113">
        <f t="shared" si="151"/>
        <v>0</v>
      </c>
      <c r="AR149" s="113">
        <f t="shared" si="151"/>
        <v>0</v>
      </c>
      <c r="AS149" s="113">
        <f t="shared" si="151"/>
        <v>0</v>
      </c>
      <c r="AT149" s="113">
        <f t="shared" si="151"/>
        <v>4139</v>
      </c>
      <c r="AU149" s="113">
        <f t="shared" si="151"/>
        <v>0</v>
      </c>
      <c r="AV149" s="113">
        <f t="shared" si="151"/>
        <v>0</v>
      </c>
      <c r="AW149" s="113">
        <f t="shared" si="151"/>
        <v>4139</v>
      </c>
      <c r="AX149" s="113">
        <f t="shared" si="151"/>
        <v>0</v>
      </c>
      <c r="AY149" s="113">
        <f t="shared" si="151"/>
        <v>0</v>
      </c>
      <c r="AZ149" s="179">
        <f t="shared" si="148"/>
        <v>200</v>
      </c>
    </row>
    <row r="150" spans="1:52" s="25" customFormat="1" ht="25.5" customHeight="1">
      <c r="A150" s="119" t="s">
        <v>190</v>
      </c>
      <c r="B150" s="126" t="s">
        <v>208</v>
      </c>
      <c r="C150" s="121">
        <f>I150</f>
        <v>700</v>
      </c>
      <c r="D150" s="121"/>
      <c r="E150" s="121"/>
      <c r="F150" s="121"/>
      <c r="G150" s="121"/>
      <c r="H150" s="121">
        <f t="shared" si="146"/>
        <v>0</v>
      </c>
      <c r="I150" s="121">
        <f>J150</f>
        <v>700</v>
      </c>
      <c r="J150" s="121">
        <f>O150</f>
        <v>700</v>
      </c>
      <c r="K150" s="121"/>
      <c r="L150" s="121"/>
      <c r="M150" s="121"/>
      <c r="N150" s="121"/>
      <c r="O150" s="121">
        <v>700</v>
      </c>
      <c r="P150" s="121">
        <f>U150</f>
        <v>680</v>
      </c>
      <c r="Q150" s="172"/>
      <c r="R150" s="121"/>
      <c r="S150" s="172"/>
      <c r="T150" s="121"/>
      <c r="U150" s="121">
        <v>680</v>
      </c>
      <c r="V150" s="121"/>
      <c r="W150" s="121"/>
      <c r="X150" s="121"/>
      <c r="Y150" s="121"/>
      <c r="Z150" s="121"/>
      <c r="AA150" s="121"/>
      <c r="AB150" s="121"/>
      <c r="AC150" s="121"/>
      <c r="AD150" s="121"/>
      <c r="AE150" s="121"/>
      <c r="AF150" s="121"/>
      <c r="AG150" s="121"/>
      <c r="AH150" s="172"/>
      <c r="AI150" s="121"/>
      <c r="AJ150" s="121"/>
      <c r="AK150" s="121"/>
      <c r="AL150" s="121"/>
      <c r="AM150" s="121"/>
      <c r="AN150" s="121"/>
      <c r="AO150" s="172"/>
      <c r="AP150" s="121"/>
      <c r="AQ150" s="121"/>
      <c r="AR150" s="121"/>
      <c r="AS150" s="121"/>
      <c r="AT150" s="121"/>
      <c r="AU150" s="121"/>
      <c r="AV150" s="121"/>
      <c r="AW150" s="121"/>
      <c r="AX150" s="121"/>
      <c r="AY150" s="121"/>
      <c r="AZ150" s="179">
        <f t="shared" si="148"/>
        <v>0</v>
      </c>
    </row>
    <row r="151" spans="1:52" s="25" customFormat="1" ht="111.6" customHeight="1">
      <c r="A151" s="119" t="s">
        <v>190</v>
      </c>
      <c r="B151" s="126" t="s">
        <v>64</v>
      </c>
      <c r="C151" s="121">
        <f>+H151</f>
        <v>406</v>
      </c>
      <c r="D151" s="121"/>
      <c r="E151" s="121"/>
      <c r="F151" s="121"/>
      <c r="G151" s="121"/>
      <c r="H151" s="121">
        <f t="shared" si="146"/>
        <v>406</v>
      </c>
      <c r="I151" s="121"/>
      <c r="J151" s="121">
        <f>M151</f>
        <v>306</v>
      </c>
      <c r="K151" s="121"/>
      <c r="L151" s="121"/>
      <c r="M151" s="121">
        <v>306</v>
      </c>
      <c r="N151" s="121"/>
      <c r="O151" s="121"/>
      <c r="P151" s="121">
        <f>S151</f>
        <v>306</v>
      </c>
      <c r="Q151" s="172"/>
      <c r="R151" s="121"/>
      <c r="S151" s="172">
        <v>306</v>
      </c>
      <c r="T151" s="121"/>
      <c r="U151" s="121"/>
      <c r="V151" s="121"/>
      <c r="W151" s="121"/>
      <c r="X151" s="121"/>
      <c r="Y151" s="121"/>
      <c r="Z151" s="121"/>
      <c r="AA151" s="121"/>
      <c r="AB151" s="121"/>
      <c r="AC151" s="121"/>
      <c r="AD151" s="121"/>
      <c r="AE151" s="121"/>
      <c r="AF151" s="121"/>
      <c r="AG151" s="121"/>
      <c r="AH151" s="172">
        <f>+AK151</f>
        <v>100</v>
      </c>
      <c r="AI151" s="121"/>
      <c r="AJ151" s="121"/>
      <c r="AK151" s="121">
        <v>100</v>
      </c>
      <c r="AL151" s="121"/>
      <c r="AM151" s="121"/>
      <c r="AN151" s="121"/>
      <c r="AO151" s="172"/>
      <c r="AP151" s="121"/>
      <c r="AQ151" s="121"/>
      <c r="AR151" s="121"/>
      <c r="AS151" s="121"/>
      <c r="AT151" s="121">
        <f>AW151</f>
        <v>4139</v>
      </c>
      <c r="AU151" s="121"/>
      <c r="AV151" s="121"/>
      <c r="AW151" s="121">
        <f>639+3500</f>
        <v>4139</v>
      </c>
      <c r="AX151" s="121"/>
      <c r="AY151" s="121"/>
      <c r="AZ151" s="179">
        <f t="shared" si="148"/>
        <v>100</v>
      </c>
    </row>
    <row r="152" spans="1:52" s="25" customFormat="1" ht="24.75" customHeight="1">
      <c r="A152" s="119" t="s">
        <v>190</v>
      </c>
      <c r="B152" s="126" t="s">
        <v>126</v>
      </c>
      <c r="C152" s="121">
        <f>+H152</f>
        <v>100</v>
      </c>
      <c r="D152" s="121"/>
      <c r="E152" s="121"/>
      <c r="F152" s="121"/>
      <c r="G152" s="121"/>
      <c r="H152" s="121">
        <f t="shared" si="146"/>
        <v>100</v>
      </c>
      <c r="I152" s="121"/>
      <c r="J152" s="121"/>
      <c r="K152" s="121"/>
      <c r="L152" s="121"/>
      <c r="M152" s="121"/>
      <c r="N152" s="121"/>
      <c r="O152" s="121"/>
      <c r="P152" s="121"/>
      <c r="Q152" s="172"/>
      <c r="R152" s="121"/>
      <c r="S152" s="172"/>
      <c r="T152" s="121"/>
      <c r="U152" s="121"/>
      <c r="V152" s="121"/>
      <c r="W152" s="121"/>
      <c r="X152" s="121"/>
      <c r="Y152" s="121"/>
      <c r="Z152" s="121"/>
      <c r="AA152" s="121"/>
      <c r="AB152" s="121"/>
      <c r="AC152" s="121"/>
      <c r="AD152" s="121"/>
      <c r="AE152" s="121"/>
      <c r="AF152" s="121"/>
      <c r="AG152" s="121"/>
      <c r="AH152" s="172">
        <f>+AK152</f>
        <v>100</v>
      </c>
      <c r="AI152" s="121"/>
      <c r="AJ152" s="121"/>
      <c r="AK152" s="121">
        <v>100</v>
      </c>
      <c r="AL152" s="121"/>
      <c r="AM152" s="121"/>
      <c r="AN152" s="121"/>
      <c r="AO152" s="172"/>
      <c r="AP152" s="121"/>
      <c r="AQ152" s="121"/>
      <c r="AR152" s="121"/>
      <c r="AS152" s="121"/>
      <c r="AT152" s="121"/>
      <c r="AU152" s="121"/>
      <c r="AV152" s="121"/>
      <c r="AW152" s="121"/>
      <c r="AX152" s="121"/>
      <c r="AY152" s="121"/>
      <c r="AZ152" s="179">
        <f t="shared" si="148"/>
        <v>100</v>
      </c>
    </row>
    <row r="153" spans="1:52" ht="63.75" hidden="1">
      <c r="A153" s="114">
        <v>1</v>
      </c>
      <c r="B153" s="115" t="s">
        <v>160</v>
      </c>
      <c r="C153" s="118"/>
      <c r="D153" s="118"/>
      <c r="E153" s="118"/>
      <c r="F153" s="118"/>
      <c r="G153" s="118"/>
      <c r="H153" s="121">
        <f t="shared" si="146"/>
        <v>0</v>
      </c>
      <c r="I153" s="118"/>
      <c r="J153" s="118"/>
      <c r="K153" s="118"/>
      <c r="L153" s="118"/>
      <c r="M153" s="118"/>
      <c r="N153" s="118"/>
      <c r="O153" s="118"/>
      <c r="P153" s="118"/>
      <c r="Q153" s="171"/>
      <c r="R153" s="118"/>
      <c r="S153" s="171"/>
      <c r="T153" s="118"/>
      <c r="U153" s="118"/>
      <c r="V153" s="118"/>
      <c r="W153" s="118"/>
      <c r="X153" s="118"/>
      <c r="Y153" s="118"/>
      <c r="Z153" s="118"/>
      <c r="AA153" s="118"/>
      <c r="AB153" s="118"/>
      <c r="AC153" s="118"/>
      <c r="AD153" s="118"/>
      <c r="AE153" s="118"/>
      <c r="AF153" s="118"/>
      <c r="AG153" s="118"/>
      <c r="AH153" s="171"/>
      <c r="AI153" s="118"/>
      <c r="AJ153" s="118"/>
      <c r="AK153" s="118"/>
      <c r="AL153" s="118"/>
      <c r="AM153" s="118"/>
      <c r="AN153" s="118"/>
      <c r="AO153" s="171"/>
      <c r="AP153" s="118"/>
      <c r="AQ153" s="118"/>
      <c r="AR153" s="118"/>
      <c r="AS153" s="118"/>
      <c r="AT153" s="118"/>
      <c r="AU153" s="118"/>
      <c r="AV153" s="118"/>
      <c r="AW153" s="118"/>
      <c r="AX153" s="118"/>
      <c r="AY153" s="118"/>
      <c r="AZ153" s="179">
        <f t="shared" si="148"/>
        <v>0</v>
      </c>
    </row>
    <row r="154" spans="1:52" ht="51" hidden="1">
      <c r="A154" s="114">
        <v>2</v>
      </c>
      <c r="B154" s="115" t="s">
        <v>161</v>
      </c>
      <c r="C154" s="118"/>
      <c r="D154" s="118"/>
      <c r="E154" s="118"/>
      <c r="F154" s="118"/>
      <c r="G154" s="118"/>
      <c r="H154" s="121">
        <f t="shared" si="146"/>
        <v>0</v>
      </c>
      <c r="I154" s="118"/>
      <c r="J154" s="118"/>
      <c r="K154" s="118"/>
      <c r="L154" s="118"/>
      <c r="M154" s="118"/>
      <c r="N154" s="118"/>
      <c r="O154" s="118"/>
      <c r="P154" s="118"/>
      <c r="Q154" s="171"/>
      <c r="R154" s="118"/>
      <c r="S154" s="171"/>
      <c r="T154" s="118"/>
      <c r="U154" s="118"/>
      <c r="V154" s="118"/>
      <c r="W154" s="118"/>
      <c r="X154" s="118"/>
      <c r="Y154" s="118"/>
      <c r="Z154" s="118"/>
      <c r="AA154" s="118"/>
      <c r="AB154" s="118"/>
      <c r="AC154" s="118"/>
      <c r="AD154" s="118"/>
      <c r="AE154" s="118"/>
      <c r="AF154" s="118"/>
      <c r="AG154" s="118"/>
      <c r="AH154" s="171"/>
      <c r="AI154" s="118"/>
      <c r="AJ154" s="118"/>
      <c r="AK154" s="118"/>
      <c r="AL154" s="118"/>
      <c r="AM154" s="118"/>
      <c r="AN154" s="118"/>
      <c r="AO154" s="171"/>
      <c r="AP154" s="118"/>
      <c r="AQ154" s="118"/>
      <c r="AR154" s="118"/>
      <c r="AS154" s="118"/>
      <c r="AT154" s="118"/>
      <c r="AU154" s="118"/>
      <c r="AV154" s="118"/>
      <c r="AW154" s="118"/>
      <c r="AX154" s="118"/>
      <c r="AY154" s="118"/>
      <c r="AZ154" s="179">
        <f t="shared" si="148"/>
        <v>0</v>
      </c>
    </row>
    <row r="155" spans="1:52" ht="51" hidden="1">
      <c r="A155" s="114">
        <v>3</v>
      </c>
      <c r="B155" s="115" t="s">
        <v>162</v>
      </c>
      <c r="C155" s="118"/>
      <c r="D155" s="118"/>
      <c r="E155" s="118"/>
      <c r="F155" s="118"/>
      <c r="G155" s="118"/>
      <c r="H155" s="121">
        <f t="shared" si="146"/>
        <v>0</v>
      </c>
      <c r="I155" s="118"/>
      <c r="J155" s="118"/>
      <c r="K155" s="118"/>
      <c r="L155" s="118"/>
      <c r="M155" s="118"/>
      <c r="N155" s="118"/>
      <c r="O155" s="118"/>
      <c r="P155" s="118"/>
      <c r="Q155" s="171"/>
      <c r="R155" s="118"/>
      <c r="S155" s="171"/>
      <c r="T155" s="118"/>
      <c r="U155" s="118"/>
      <c r="V155" s="118"/>
      <c r="W155" s="118"/>
      <c r="X155" s="118"/>
      <c r="Y155" s="118"/>
      <c r="Z155" s="118"/>
      <c r="AA155" s="118"/>
      <c r="AB155" s="118"/>
      <c r="AC155" s="118"/>
      <c r="AD155" s="118"/>
      <c r="AE155" s="118"/>
      <c r="AF155" s="118"/>
      <c r="AG155" s="118"/>
      <c r="AH155" s="171"/>
      <c r="AI155" s="118"/>
      <c r="AJ155" s="118"/>
      <c r="AK155" s="118"/>
      <c r="AL155" s="118"/>
      <c r="AM155" s="118"/>
      <c r="AN155" s="118"/>
      <c r="AO155" s="171"/>
      <c r="AP155" s="118"/>
      <c r="AQ155" s="118"/>
      <c r="AR155" s="118"/>
      <c r="AS155" s="118"/>
      <c r="AT155" s="118"/>
      <c r="AU155" s="118"/>
      <c r="AV155" s="118"/>
      <c r="AW155" s="118"/>
      <c r="AX155" s="118"/>
      <c r="AY155" s="118"/>
      <c r="AZ155" s="179">
        <f t="shared" si="148"/>
        <v>0</v>
      </c>
    </row>
    <row r="156" spans="1:52" ht="38.25" hidden="1">
      <c r="A156" s="114">
        <v>4</v>
      </c>
      <c r="B156" s="115" t="s">
        <v>163</v>
      </c>
      <c r="C156" s="118"/>
      <c r="D156" s="118"/>
      <c r="E156" s="118"/>
      <c r="F156" s="118"/>
      <c r="G156" s="118"/>
      <c r="H156" s="121">
        <f t="shared" si="146"/>
        <v>0</v>
      </c>
      <c r="I156" s="118"/>
      <c r="J156" s="118"/>
      <c r="K156" s="118"/>
      <c r="L156" s="118"/>
      <c r="M156" s="118"/>
      <c r="N156" s="118"/>
      <c r="O156" s="118"/>
      <c r="P156" s="118"/>
      <c r="Q156" s="171"/>
      <c r="R156" s="118"/>
      <c r="S156" s="171"/>
      <c r="T156" s="118"/>
      <c r="U156" s="118"/>
      <c r="V156" s="118"/>
      <c r="W156" s="118"/>
      <c r="X156" s="118"/>
      <c r="Y156" s="118"/>
      <c r="Z156" s="118"/>
      <c r="AA156" s="118"/>
      <c r="AB156" s="118"/>
      <c r="AC156" s="118"/>
      <c r="AD156" s="118"/>
      <c r="AE156" s="118"/>
      <c r="AF156" s="118"/>
      <c r="AG156" s="118"/>
      <c r="AH156" s="171"/>
      <c r="AI156" s="118"/>
      <c r="AJ156" s="118"/>
      <c r="AK156" s="118"/>
      <c r="AL156" s="118"/>
      <c r="AM156" s="118"/>
      <c r="AN156" s="118"/>
      <c r="AO156" s="171"/>
      <c r="AP156" s="118"/>
      <c r="AQ156" s="118"/>
      <c r="AR156" s="118"/>
      <c r="AS156" s="118"/>
      <c r="AT156" s="118"/>
      <c r="AU156" s="118"/>
      <c r="AV156" s="118"/>
      <c r="AW156" s="118"/>
      <c r="AX156" s="118"/>
      <c r="AY156" s="118"/>
      <c r="AZ156" s="179">
        <f t="shared" si="148"/>
        <v>0</v>
      </c>
    </row>
    <row r="157" spans="1:52" ht="51" hidden="1">
      <c r="A157" s="114">
        <v>5</v>
      </c>
      <c r="B157" s="115" t="s">
        <v>164</v>
      </c>
      <c r="C157" s="118"/>
      <c r="D157" s="118"/>
      <c r="E157" s="118"/>
      <c r="F157" s="118"/>
      <c r="G157" s="118"/>
      <c r="H157" s="121">
        <f t="shared" si="146"/>
        <v>0</v>
      </c>
      <c r="I157" s="118"/>
      <c r="J157" s="118"/>
      <c r="K157" s="118"/>
      <c r="L157" s="118"/>
      <c r="M157" s="118"/>
      <c r="N157" s="118"/>
      <c r="O157" s="118"/>
      <c r="P157" s="118"/>
      <c r="Q157" s="171"/>
      <c r="R157" s="118"/>
      <c r="S157" s="171"/>
      <c r="T157" s="118"/>
      <c r="U157" s="118"/>
      <c r="V157" s="118"/>
      <c r="W157" s="118"/>
      <c r="X157" s="118"/>
      <c r="Y157" s="118"/>
      <c r="Z157" s="118"/>
      <c r="AA157" s="118"/>
      <c r="AB157" s="118"/>
      <c r="AC157" s="118"/>
      <c r="AD157" s="118"/>
      <c r="AE157" s="118"/>
      <c r="AF157" s="118"/>
      <c r="AG157" s="118"/>
      <c r="AH157" s="171"/>
      <c r="AI157" s="118"/>
      <c r="AJ157" s="118"/>
      <c r="AK157" s="118"/>
      <c r="AL157" s="118"/>
      <c r="AM157" s="118"/>
      <c r="AN157" s="118"/>
      <c r="AO157" s="171"/>
      <c r="AP157" s="118"/>
      <c r="AQ157" s="118"/>
      <c r="AR157" s="118"/>
      <c r="AS157" s="118"/>
      <c r="AT157" s="118"/>
      <c r="AU157" s="118"/>
      <c r="AV157" s="118"/>
      <c r="AW157" s="118"/>
      <c r="AX157" s="118"/>
      <c r="AY157" s="118"/>
      <c r="AZ157" s="179">
        <f t="shared" si="148"/>
        <v>0</v>
      </c>
    </row>
    <row r="158" spans="1:52" ht="51" hidden="1">
      <c r="A158" s="114">
        <v>6</v>
      </c>
      <c r="B158" s="115" t="s">
        <v>165</v>
      </c>
      <c r="C158" s="118"/>
      <c r="D158" s="118"/>
      <c r="E158" s="118"/>
      <c r="F158" s="118"/>
      <c r="G158" s="118"/>
      <c r="H158" s="121">
        <f t="shared" si="146"/>
        <v>0</v>
      </c>
      <c r="I158" s="118"/>
      <c r="J158" s="118"/>
      <c r="K158" s="118"/>
      <c r="L158" s="118"/>
      <c r="M158" s="118"/>
      <c r="N158" s="118"/>
      <c r="O158" s="118"/>
      <c r="P158" s="118"/>
      <c r="Q158" s="171"/>
      <c r="R158" s="118"/>
      <c r="S158" s="171"/>
      <c r="T158" s="118"/>
      <c r="U158" s="118"/>
      <c r="V158" s="118"/>
      <c r="W158" s="118"/>
      <c r="X158" s="118"/>
      <c r="Y158" s="118"/>
      <c r="Z158" s="118"/>
      <c r="AA158" s="118"/>
      <c r="AB158" s="118"/>
      <c r="AC158" s="118"/>
      <c r="AD158" s="118"/>
      <c r="AE158" s="118"/>
      <c r="AF158" s="118"/>
      <c r="AG158" s="118"/>
      <c r="AH158" s="171"/>
      <c r="AI158" s="118"/>
      <c r="AJ158" s="118"/>
      <c r="AK158" s="118"/>
      <c r="AL158" s="118"/>
      <c r="AM158" s="118"/>
      <c r="AN158" s="118"/>
      <c r="AO158" s="171"/>
      <c r="AP158" s="118"/>
      <c r="AQ158" s="118"/>
      <c r="AR158" s="118"/>
      <c r="AS158" s="118"/>
      <c r="AT158" s="118"/>
      <c r="AU158" s="118"/>
      <c r="AV158" s="118"/>
      <c r="AW158" s="118"/>
      <c r="AX158" s="118"/>
      <c r="AY158" s="118"/>
      <c r="AZ158" s="179">
        <f t="shared" si="148"/>
        <v>0</v>
      </c>
    </row>
    <row r="159" spans="1:52" ht="38.25" hidden="1">
      <c r="A159" s="114">
        <v>7</v>
      </c>
      <c r="B159" s="115" t="s">
        <v>166</v>
      </c>
      <c r="C159" s="118"/>
      <c r="D159" s="118"/>
      <c r="E159" s="118"/>
      <c r="F159" s="118"/>
      <c r="G159" s="118"/>
      <c r="H159" s="121">
        <f t="shared" si="146"/>
        <v>0</v>
      </c>
      <c r="I159" s="118"/>
      <c r="J159" s="118"/>
      <c r="K159" s="118"/>
      <c r="L159" s="118"/>
      <c r="M159" s="118"/>
      <c r="N159" s="118"/>
      <c r="O159" s="118"/>
      <c r="P159" s="118"/>
      <c r="Q159" s="171"/>
      <c r="R159" s="118"/>
      <c r="S159" s="171"/>
      <c r="T159" s="118"/>
      <c r="U159" s="118"/>
      <c r="V159" s="118"/>
      <c r="W159" s="118"/>
      <c r="X159" s="118"/>
      <c r="Y159" s="118"/>
      <c r="Z159" s="118"/>
      <c r="AA159" s="118"/>
      <c r="AB159" s="118"/>
      <c r="AC159" s="118"/>
      <c r="AD159" s="118"/>
      <c r="AE159" s="118"/>
      <c r="AF159" s="118"/>
      <c r="AG159" s="118"/>
      <c r="AH159" s="171"/>
      <c r="AI159" s="118"/>
      <c r="AJ159" s="118"/>
      <c r="AK159" s="118"/>
      <c r="AL159" s="118"/>
      <c r="AM159" s="118"/>
      <c r="AN159" s="118"/>
      <c r="AO159" s="171"/>
      <c r="AP159" s="118"/>
      <c r="AQ159" s="118"/>
      <c r="AR159" s="118"/>
      <c r="AS159" s="118"/>
      <c r="AT159" s="118"/>
      <c r="AU159" s="118"/>
      <c r="AV159" s="118"/>
      <c r="AW159" s="118"/>
      <c r="AX159" s="118"/>
      <c r="AY159" s="118"/>
      <c r="AZ159" s="179">
        <f t="shared" si="148"/>
        <v>0</v>
      </c>
    </row>
    <row r="160" spans="1:52" ht="63.75" hidden="1">
      <c r="A160" s="122" t="s">
        <v>87</v>
      </c>
      <c r="B160" s="123" t="s">
        <v>167</v>
      </c>
      <c r="C160" s="118"/>
      <c r="D160" s="118"/>
      <c r="E160" s="118"/>
      <c r="F160" s="118"/>
      <c r="G160" s="118"/>
      <c r="H160" s="121">
        <f t="shared" si="146"/>
        <v>0</v>
      </c>
      <c r="I160" s="118"/>
      <c r="J160" s="118"/>
      <c r="K160" s="118"/>
      <c r="L160" s="118"/>
      <c r="M160" s="118"/>
      <c r="N160" s="118"/>
      <c r="O160" s="118"/>
      <c r="P160" s="118"/>
      <c r="Q160" s="171"/>
      <c r="R160" s="118"/>
      <c r="S160" s="171"/>
      <c r="T160" s="118"/>
      <c r="U160" s="118"/>
      <c r="V160" s="118"/>
      <c r="W160" s="118"/>
      <c r="X160" s="118"/>
      <c r="Y160" s="118"/>
      <c r="Z160" s="118"/>
      <c r="AA160" s="118"/>
      <c r="AB160" s="118"/>
      <c r="AC160" s="118"/>
      <c r="AD160" s="118"/>
      <c r="AE160" s="118"/>
      <c r="AF160" s="118"/>
      <c r="AG160" s="118"/>
      <c r="AH160" s="171"/>
      <c r="AI160" s="118"/>
      <c r="AJ160" s="118"/>
      <c r="AK160" s="118"/>
      <c r="AL160" s="118"/>
      <c r="AM160" s="118"/>
      <c r="AN160" s="118"/>
      <c r="AO160" s="171"/>
      <c r="AP160" s="118"/>
      <c r="AQ160" s="118"/>
      <c r="AR160" s="118"/>
      <c r="AS160" s="118"/>
      <c r="AT160" s="118"/>
      <c r="AU160" s="118"/>
      <c r="AV160" s="118"/>
      <c r="AW160" s="118"/>
      <c r="AX160" s="118"/>
      <c r="AY160" s="118"/>
      <c r="AZ160" s="179">
        <f t="shared" si="148"/>
        <v>0</v>
      </c>
    </row>
    <row r="161" spans="1:52" ht="38.25" hidden="1">
      <c r="A161" s="114">
        <v>1</v>
      </c>
      <c r="B161" s="115" t="s">
        <v>168</v>
      </c>
      <c r="C161" s="118"/>
      <c r="D161" s="118"/>
      <c r="E161" s="118"/>
      <c r="F161" s="118"/>
      <c r="G161" s="118"/>
      <c r="H161" s="121">
        <f t="shared" si="146"/>
        <v>0</v>
      </c>
      <c r="I161" s="118"/>
      <c r="J161" s="118"/>
      <c r="K161" s="118"/>
      <c r="L161" s="118"/>
      <c r="M161" s="118"/>
      <c r="N161" s="118"/>
      <c r="O161" s="118"/>
      <c r="P161" s="118"/>
      <c r="Q161" s="171"/>
      <c r="R161" s="118"/>
      <c r="S161" s="171"/>
      <c r="T161" s="118"/>
      <c r="U161" s="118"/>
      <c r="V161" s="118"/>
      <c r="W161" s="118"/>
      <c r="X161" s="118"/>
      <c r="Y161" s="118"/>
      <c r="Z161" s="118"/>
      <c r="AA161" s="118"/>
      <c r="AB161" s="118"/>
      <c r="AC161" s="118"/>
      <c r="AD161" s="118"/>
      <c r="AE161" s="118"/>
      <c r="AF161" s="118"/>
      <c r="AG161" s="118"/>
      <c r="AH161" s="171"/>
      <c r="AI161" s="118"/>
      <c r="AJ161" s="118"/>
      <c r="AK161" s="118"/>
      <c r="AL161" s="118"/>
      <c r="AM161" s="118"/>
      <c r="AN161" s="118"/>
      <c r="AO161" s="171"/>
      <c r="AP161" s="118"/>
      <c r="AQ161" s="118"/>
      <c r="AR161" s="118"/>
      <c r="AS161" s="118"/>
      <c r="AT161" s="118"/>
      <c r="AU161" s="118"/>
      <c r="AV161" s="118"/>
      <c r="AW161" s="118"/>
      <c r="AX161" s="118"/>
      <c r="AY161" s="118"/>
      <c r="AZ161" s="179">
        <f t="shared" si="148"/>
        <v>0</v>
      </c>
    </row>
    <row r="162" spans="1:52" ht="51" hidden="1">
      <c r="A162" s="114">
        <v>2</v>
      </c>
      <c r="B162" s="115" t="s">
        <v>169</v>
      </c>
      <c r="C162" s="118"/>
      <c r="D162" s="118"/>
      <c r="E162" s="118"/>
      <c r="F162" s="118"/>
      <c r="G162" s="118"/>
      <c r="H162" s="121">
        <f t="shared" si="146"/>
        <v>0</v>
      </c>
      <c r="I162" s="118"/>
      <c r="J162" s="118"/>
      <c r="K162" s="118"/>
      <c r="L162" s="118"/>
      <c r="M162" s="118"/>
      <c r="N162" s="118"/>
      <c r="O162" s="118"/>
      <c r="P162" s="118"/>
      <c r="Q162" s="171"/>
      <c r="R162" s="118"/>
      <c r="S162" s="171"/>
      <c r="T162" s="118"/>
      <c r="U162" s="118"/>
      <c r="V162" s="118"/>
      <c r="W162" s="118"/>
      <c r="X162" s="118"/>
      <c r="Y162" s="118"/>
      <c r="Z162" s="118"/>
      <c r="AA162" s="118"/>
      <c r="AB162" s="118"/>
      <c r="AC162" s="118"/>
      <c r="AD162" s="118"/>
      <c r="AE162" s="118"/>
      <c r="AF162" s="118"/>
      <c r="AG162" s="118"/>
      <c r="AH162" s="171"/>
      <c r="AI162" s="118"/>
      <c r="AJ162" s="118"/>
      <c r="AK162" s="118"/>
      <c r="AL162" s="118"/>
      <c r="AM162" s="118"/>
      <c r="AN162" s="118"/>
      <c r="AO162" s="171"/>
      <c r="AP162" s="118"/>
      <c r="AQ162" s="118"/>
      <c r="AR162" s="118"/>
      <c r="AS162" s="118"/>
      <c r="AT162" s="118"/>
      <c r="AU162" s="118"/>
      <c r="AV162" s="118"/>
      <c r="AW162" s="118"/>
      <c r="AX162" s="118"/>
      <c r="AY162" s="118"/>
      <c r="AZ162" s="179">
        <f t="shared" si="148"/>
        <v>0</v>
      </c>
    </row>
    <row r="163" spans="1:52" ht="38.25" hidden="1">
      <c r="A163" s="114">
        <v>3</v>
      </c>
      <c r="B163" s="115" t="s">
        <v>170</v>
      </c>
      <c r="C163" s="118"/>
      <c r="D163" s="118"/>
      <c r="E163" s="118"/>
      <c r="F163" s="118"/>
      <c r="G163" s="118"/>
      <c r="H163" s="121">
        <f t="shared" si="146"/>
        <v>0</v>
      </c>
      <c r="I163" s="118"/>
      <c r="J163" s="118"/>
      <c r="K163" s="118"/>
      <c r="L163" s="118"/>
      <c r="M163" s="118"/>
      <c r="N163" s="118"/>
      <c r="O163" s="118"/>
      <c r="P163" s="118"/>
      <c r="Q163" s="171"/>
      <c r="R163" s="118"/>
      <c r="S163" s="171"/>
      <c r="T163" s="118"/>
      <c r="U163" s="118"/>
      <c r="V163" s="118"/>
      <c r="W163" s="118"/>
      <c r="X163" s="118"/>
      <c r="Y163" s="118"/>
      <c r="Z163" s="118"/>
      <c r="AA163" s="118"/>
      <c r="AB163" s="118"/>
      <c r="AC163" s="118"/>
      <c r="AD163" s="118"/>
      <c r="AE163" s="118"/>
      <c r="AF163" s="118"/>
      <c r="AG163" s="118"/>
      <c r="AH163" s="171"/>
      <c r="AI163" s="118"/>
      <c r="AJ163" s="118"/>
      <c r="AK163" s="118"/>
      <c r="AL163" s="118"/>
      <c r="AM163" s="118"/>
      <c r="AN163" s="118"/>
      <c r="AO163" s="171"/>
      <c r="AP163" s="118"/>
      <c r="AQ163" s="118"/>
      <c r="AR163" s="118"/>
      <c r="AS163" s="118"/>
      <c r="AT163" s="118"/>
      <c r="AU163" s="118"/>
      <c r="AV163" s="118"/>
      <c r="AW163" s="118"/>
      <c r="AX163" s="118"/>
      <c r="AY163" s="118"/>
      <c r="AZ163" s="179">
        <f t="shared" si="148"/>
        <v>0</v>
      </c>
    </row>
    <row r="164" spans="1:52" ht="38.25" hidden="1">
      <c r="A164" s="114">
        <v>4</v>
      </c>
      <c r="B164" s="115" t="s">
        <v>171</v>
      </c>
      <c r="C164" s="118"/>
      <c r="D164" s="118"/>
      <c r="E164" s="118"/>
      <c r="F164" s="118"/>
      <c r="G164" s="118"/>
      <c r="H164" s="121">
        <f t="shared" si="146"/>
        <v>0</v>
      </c>
      <c r="I164" s="118"/>
      <c r="J164" s="118"/>
      <c r="K164" s="118"/>
      <c r="L164" s="118"/>
      <c r="M164" s="118"/>
      <c r="N164" s="118"/>
      <c r="O164" s="118"/>
      <c r="P164" s="118"/>
      <c r="Q164" s="171"/>
      <c r="R164" s="118"/>
      <c r="S164" s="171"/>
      <c r="T164" s="118"/>
      <c r="U164" s="118"/>
      <c r="V164" s="118"/>
      <c r="W164" s="118"/>
      <c r="X164" s="118"/>
      <c r="Y164" s="118"/>
      <c r="Z164" s="118"/>
      <c r="AA164" s="118"/>
      <c r="AB164" s="118"/>
      <c r="AC164" s="118"/>
      <c r="AD164" s="118"/>
      <c r="AE164" s="118"/>
      <c r="AF164" s="118"/>
      <c r="AG164" s="118"/>
      <c r="AH164" s="171"/>
      <c r="AI164" s="118"/>
      <c r="AJ164" s="118"/>
      <c r="AK164" s="118"/>
      <c r="AL164" s="118"/>
      <c r="AM164" s="118"/>
      <c r="AN164" s="118"/>
      <c r="AO164" s="171"/>
      <c r="AP164" s="118"/>
      <c r="AQ164" s="118"/>
      <c r="AR164" s="118"/>
      <c r="AS164" s="118"/>
      <c r="AT164" s="118"/>
      <c r="AU164" s="118"/>
      <c r="AV164" s="118"/>
      <c r="AW164" s="118"/>
      <c r="AX164" s="118"/>
      <c r="AY164" s="118"/>
      <c r="AZ164" s="179">
        <f t="shared" si="148"/>
        <v>0</v>
      </c>
    </row>
    <row r="165" spans="1:52" ht="38.25" hidden="1">
      <c r="A165" s="114">
        <v>5</v>
      </c>
      <c r="B165" s="115" t="s">
        <v>172</v>
      </c>
      <c r="C165" s="118"/>
      <c r="D165" s="118"/>
      <c r="E165" s="118"/>
      <c r="F165" s="118"/>
      <c r="G165" s="118"/>
      <c r="H165" s="121">
        <f t="shared" si="146"/>
        <v>0</v>
      </c>
      <c r="I165" s="118"/>
      <c r="J165" s="118"/>
      <c r="K165" s="118"/>
      <c r="L165" s="118"/>
      <c r="M165" s="118"/>
      <c r="N165" s="118"/>
      <c r="O165" s="118"/>
      <c r="P165" s="118"/>
      <c r="Q165" s="171"/>
      <c r="R165" s="118"/>
      <c r="S165" s="171"/>
      <c r="T165" s="118"/>
      <c r="U165" s="118"/>
      <c r="V165" s="118"/>
      <c r="W165" s="118"/>
      <c r="X165" s="118"/>
      <c r="Y165" s="118"/>
      <c r="Z165" s="118"/>
      <c r="AA165" s="118"/>
      <c r="AB165" s="118"/>
      <c r="AC165" s="118"/>
      <c r="AD165" s="118"/>
      <c r="AE165" s="118"/>
      <c r="AF165" s="118"/>
      <c r="AG165" s="118"/>
      <c r="AH165" s="171"/>
      <c r="AI165" s="118"/>
      <c r="AJ165" s="118"/>
      <c r="AK165" s="118"/>
      <c r="AL165" s="118"/>
      <c r="AM165" s="118"/>
      <c r="AN165" s="118"/>
      <c r="AO165" s="171"/>
      <c r="AP165" s="118"/>
      <c r="AQ165" s="118"/>
      <c r="AR165" s="118"/>
      <c r="AS165" s="118"/>
      <c r="AT165" s="118"/>
      <c r="AU165" s="118"/>
      <c r="AV165" s="118"/>
      <c r="AW165" s="118"/>
      <c r="AX165" s="118"/>
      <c r="AY165" s="118"/>
      <c r="AZ165" s="179">
        <f t="shared" si="148"/>
        <v>0</v>
      </c>
    </row>
    <row r="166" spans="1:52" ht="63.75" hidden="1">
      <c r="A166" s="114">
        <v>6</v>
      </c>
      <c r="B166" s="115" t="s">
        <v>173</v>
      </c>
      <c r="C166" s="118"/>
      <c r="D166" s="118"/>
      <c r="E166" s="118"/>
      <c r="F166" s="118"/>
      <c r="G166" s="118"/>
      <c r="H166" s="121">
        <f t="shared" si="146"/>
        <v>0</v>
      </c>
      <c r="I166" s="118"/>
      <c r="J166" s="118"/>
      <c r="K166" s="118"/>
      <c r="L166" s="118"/>
      <c r="M166" s="118"/>
      <c r="N166" s="118"/>
      <c r="O166" s="118"/>
      <c r="P166" s="118"/>
      <c r="Q166" s="171"/>
      <c r="R166" s="118"/>
      <c r="S166" s="171"/>
      <c r="T166" s="118"/>
      <c r="U166" s="118"/>
      <c r="V166" s="118"/>
      <c r="W166" s="118"/>
      <c r="X166" s="118"/>
      <c r="Y166" s="118"/>
      <c r="Z166" s="118"/>
      <c r="AA166" s="118"/>
      <c r="AB166" s="118"/>
      <c r="AC166" s="118"/>
      <c r="AD166" s="118"/>
      <c r="AE166" s="118"/>
      <c r="AF166" s="118"/>
      <c r="AG166" s="118"/>
      <c r="AH166" s="171"/>
      <c r="AI166" s="118"/>
      <c r="AJ166" s="118"/>
      <c r="AK166" s="118"/>
      <c r="AL166" s="118"/>
      <c r="AM166" s="118"/>
      <c r="AN166" s="118"/>
      <c r="AO166" s="171"/>
      <c r="AP166" s="118"/>
      <c r="AQ166" s="118"/>
      <c r="AR166" s="118"/>
      <c r="AS166" s="118"/>
      <c r="AT166" s="118"/>
      <c r="AU166" s="118"/>
      <c r="AV166" s="118"/>
      <c r="AW166" s="118"/>
      <c r="AX166" s="118"/>
      <c r="AY166" s="118"/>
      <c r="AZ166" s="179">
        <f t="shared" si="148"/>
        <v>0</v>
      </c>
    </row>
    <row r="167" spans="1:52" ht="47.25" customHeight="1">
      <c r="A167" s="122" t="s">
        <v>90</v>
      </c>
      <c r="B167" s="123" t="s">
        <v>174</v>
      </c>
      <c r="C167" s="113">
        <f>+C168</f>
        <v>20</v>
      </c>
      <c r="D167" s="113">
        <f t="shared" ref="D167:AY167" si="152">+D168</f>
        <v>0</v>
      </c>
      <c r="E167" s="113">
        <f t="shared" si="152"/>
        <v>0</v>
      </c>
      <c r="F167" s="113">
        <f t="shared" si="152"/>
        <v>0</v>
      </c>
      <c r="G167" s="113">
        <f t="shared" si="152"/>
        <v>0</v>
      </c>
      <c r="H167" s="121">
        <f t="shared" si="146"/>
        <v>20</v>
      </c>
      <c r="I167" s="113">
        <f t="shared" si="152"/>
        <v>0</v>
      </c>
      <c r="J167" s="113">
        <f t="shared" si="152"/>
        <v>20</v>
      </c>
      <c r="K167" s="113">
        <f t="shared" si="152"/>
        <v>0</v>
      </c>
      <c r="L167" s="113">
        <f t="shared" si="152"/>
        <v>0</v>
      </c>
      <c r="M167" s="113">
        <f t="shared" si="152"/>
        <v>20</v>
      </c>
      <c r="N167" s="113">
        <f t="shared" si="152"/>
        <v>0</v>
      </c>
      <c r="O167" s="113">
        <f t="shared" si="152"/>
        <v>0</v>
      </c>
      <c r="P167" s="113">
        <f t="shared" si="152"/>
        <v>6</v>
      </c>
      <c r="Q167" s="161">
        <f t="shared" si="152"/>
        <v>0</v>
      </c>
      <c r="R167" s="113">
        <f t="shared" si="152"/>
        <v>0</v>
      </c>
      <c r="S167" s="161">
        <f t="shared" si="152"/>
        <v>6</v>
      </c>
      <c r="T167" s="113">
        <f t="shared" si="152"/>
        <v>0</v>
      </c>
      <c r="U167" s="113">
        <f t="shared" si="152"/>
        <v>0</v>
      </c>
      <c r="V167" s="113">
        <f t="shared" si="152"/>
        <v>14</v>
      </c>
      <c r="W167" s="113">
        <f t="shared" si="152"/>
        <v>0</v>
      </c>
      <c r="X167" s="113">
        <f t="shared" si="152"/>
        <v>0</v>
      </c>
      <c r="Y167" s="113">
        <f t="shared" si="152"/>
        <v>14</v>
      </c>
      <c r="Z167" s="113">
        <f t="shared" si="152"/>
        <v>0</v>
      </c>
      <c r="AA167" s="113">
        <f t="shared" si="152"/>
        <v>0</v>
      </c>
      <c r="AB167" s="113">
        <f t="shared" si="152"/>
        <v>0</v>
      </c>
      <c r="AC167" s="113">
        <f t="shared" si="152"/>
        <v>0</v>
      </c>
      <c r="AD167" s="113">
        <f t="shared" si="152"/>
        <v>0</v>
      </c>
      <c r="AE167" s="113">
        <f t="shared" si="152"/>
        <v>0</v>
      </c>
      <c r="AF167" s="113">
        <f t="shared" si="152"/>
        <v>0</v>
      </c>
      <c r="AG167" s="113">
        <f t="shared" si="152"/>
        <v>0</v>
      </c>
      <c r="AH167" s="161">
        <f t="shared" si="152"/>
        <v>0</v>
      </c>
      <c r="AI167" s="113">
        <f t="shared" si="152"/>
        <v>0</v>
      </c>
      <c r="AJ167" s="113">
        <f t="shared" si="152"/>
        <v>0</v>
      </c>
      <c r="AK167" s="113">
        <f t="shared" si="152"/>
        <v>0</v>
      </c>
      <c r="AL167" s="113">
        <f t="shared" si="152"/>
        <v>0</v>
      </c>
      <c r="AM167" s="113">
        <f t="shared" si="152"/>
        <v>0</v>
      </c>
      <c r="AN167" s="113">
        <f t="shared" si="152"/>
        <v>0</v>
      </c>
      <c r="AO167" s="161">
        <f t="shared" si="152"/>
        <v>0</v>
      </c>
      <c r="AP167" s="113">
        <f t="shared" si="152"/>
        <v>0</v>
      </c>
      <c r="AQ167" s="113">
        <f t="shared" si="152"/>
        <v>0</v>
      </c>
      <c r="AR167" s="113">
        <f t="shared" si="152"/>
        <v>0</v>
      </c>
      <c r="AS167" s="113">
        <f t="shared" si="152"/>
        <v>0</v>
      </c>
      <c r="AT167" s="113">
        <f t="shared" si="152"/>
        <v>0</v>
      </c>
      <c r="AU167" s="113">
        <f t="shared" si="152"/>
        <v>0</v>
      </c>
      <c r="AV167" s="113">
        <f t="shared" si="152"/>
        <v>0</v>
      </c>
      <c r="AW167" s="113">
        <f t="shared" si="152"/>
        <v>0</v>
      </c>
      <c r="AX167" s="113">
        <f t="shared" si="152"/>
        <v>0</v>
      </c>
      <c r="AY167" s="113">
        <f t="shared" si="152"/>
        <v>0</v>
      </c>
      <c r="AZ167" s="179">
        <f t="shared" si="148"/>
        <v>28</v>
      </c>
    </row>
    <row r="168" spans="1:52" s="25" customFormat="1" ht="18.600000000000001" customHeight="1">
      <c r="A168" s="119" t="s">
        <v>190</v>
      </c>
      <c r="B168" s="126" t="s">
        <v>64</v>
      </c>
      <c r="C168" s="121">
        <f>+H168</f>
        <v>20</v>
      </c>
      <c r="D168" s="121"/>
      <c r="E168" s="121"/>
      <c r="F168" s="121"/>
      <c r="G168" s="121"/>
      <c r="H168" s="121">
        <f t="shared" si="146"/>
        <v>20</v>
      </c>
      <c r="I168" s="121"/>
      <c r="J168" s="121">
        <f>+M168</f>
        <v>20</v>
      </c>
      <c r="K168" s="121"/>
      <c r="L168" s="121"/>
      <c r="M168" s="121">
        <v>20</v>
      </c>
      <c r="N168" s="121"/>
      <c r="O168" s="121"/>
      <c r="P168" s="121">
        <f>+S168</f>
        <v>6</v>
      </c>
      <c r="Q168" s="172"/>
      <c r="R168" s="121"/>
      <c r="S168" s="172">
        <v>6</v>
      </c>
      <c r="T168" s="121"/>
      <c r="U168" s="121"/>
      <c r="V168" s="121">
        <f>+Y168</f>
        <v>14</v>
      </c>
      <c r="W168" s="121"/>
      <c r="X168" s="121"/>
      <c r="Y168" s="121">
        <v>14</v>
      </c>
      <c r="Z168" s="121"/>
      <c r="AA168" s="121"/>
      <c r="AB168" s="121"/>
      <c r="AC168" s="121"/>
      <c r="AD168" s="121"/>
      <c r="AE168" s="121"/>
      <c r="AF168" s="121"/>
      <c r="AG168" s="121"/>
      <c r="AH168" s="172"/>
      <c r="AI168" s="121"/>
      <c r="AJ168" s="121"/>
      <c r="AK168" s="121"/>
      <c r="AL168" s="121"/>
      <c r="AM168" s="121"/>
      <c r="AN168" s="121"/>
      <c r="AO168" s="172"/>
      <c r="AP168" s="121"/>
      <c r="AQ168" s="121"/>
      <c r="AR168" s="121"/>
      <c r="AS168" s="121"/>
      <c r="AT168" s="121"/>
      <c r="AU168" s="121"/>
      <c r="AV168" s="121"/>
      <c r="AW168" s="121"/>
      <c r="AX168" s="121"/>
      <c r="AY168" s="121"/>
      <c r="AZ168" s="179">
        <f t="shared" si="148"/>
        <v>28</v>
      </c>
    </row>
    <row r="169" spans="1:52" ht="25.5" hidden="1">
      <c r="A169" s="114">
        <v>1</v>
      </c>
      <c r="B169" s="115" t="s">
        <v>175</v>
      </c>
      <c r="C169" s="118"/>
      <c r="D169" s="118"/>
      <c r="E169" s="118"/>
      <c r="F169" s="118"/>
      <c r="G169" s="118"/>
      <c r="H169" s="121">
        <f t="shared" si="146"/>
        <v>0</v>
      </c>
      <c r="I169" s="118"/>
      <c r="J169" s="118"/>
      <c r="K169" s="118"/>
      <c r="L169" s="118"/>
      <c r="M169" s="118"/>
      <c r="N169" s="118"/>
      <c r="O169" s="118"/>
      <c r="P169" s="118"/>
      <c r="Q169" s="171"/>
      <c r="R169" s="118"/>
      <c r="S169" s="171"/>
      <c r="T169" s="118"/>
      <c r="U169" s="118"/>
      <c r="V169" s="118"/>
      <c r="W169" s="118"/>
      <c r="X169" s="118"/>
      <c r="Y169" s="118"/>
      <c r="Z169" s="118"/>
      <c r="AA169" s="118"/>
      <c r="AB169" s="118"/>
      <c r="AC169" s="118"/>
      <c r="AD169" s="118"/>
      <c r="AE169" s="118"/>
      <c r="AF169" s="118"/>
      <c r="AG169" s="118"/>
      <c r="AH169" s="171"/>
      <c r="AI169" s="118"/>
      <c r="AJ169" s="118"/>
      <c r="AK169" s="118"/>
      <c r="AL169" s="118"/>
      <c r="AM169" s="118"/>
      <c r="AN169" s="118"/>
      <c r="AO169" s="171"/>
      <c r="AP169" s="118"/>
      <c r="AQ169" s="118"/>
      <c r="AR169" s="118"/>
      <c r="AS169" s="118"/>
      <c r="AT169" s="118"/>
      <c r="AU169" s="118"/>
      <c r="AV169" s="118"/>
      <c r="AW169" s="118"/>
      <c r="AX169" s="118"/>
      <c r="AY169" s="118"/>
      <c r="AZ169" s="179">
        <f t="shared" si="148"/>
        <v>0</v>
      </c>
    </row>
    <row r="170" spans="1:52" ht="38.25" hidden="1">
      <c r="A170" s="114">
        <v>2</v>
      </c>
      <c r="B170" s="115" t="s">
        <v>176</v>
      </c>
      <c r="C170" s="118"/>
      <c r="D170" s="118"/>
      <c r="E170" s="118"/>
      <c r="F170" s="118"/>
      <c r="G170" s="118"/>
      <c r="H170" s="121">
        <f t="shared" si="146"/>
        <v>0</v>
      </c>
      <c r="I170" s="118"/>
      <c r="J170" s="118"/>
      <c r="K170" s="118"/>
      <c r="L170" s="118"/>
      <c r="M170" s="118"/>
      <c r="N170" s="118"/>
      <c r="O170" s="118"/>
      <c r="P170" s="118"/>
      <c r="Q170" s="171"/>
      <c r="R170" s="118"/>
      <c r="S170" s="171"/>
      <c r="T170" s="118"/>
      <c r="U170" s="118"/>
      <c r="V170" s="118"/>
      <c r="W170" s="118"/>
      <c r="X170" s="118"/>
      <c r="Y170" s="118"/>
      <c r="Z170" s="118"/>
      <c r="AA170" s="118"/>
      <c r="AB170" s="118"/>
      <c r="AC170" s="118"/>
      <c r="AD170" s="118"/>
      <c r="AE170" s="118"/>
      <c r="AF170" s="118"/>
      <c r="AG170" s="118"/>
      <c r="AH170" s="171"/>
      <c r="AI170" s="118"/>
      <c r="AJ170" s="118"/>
      <c r="AK170" s="118"/>
      <c r="AL170" s="118"/>
      <c r="AM170" s="118"/>
      <c r="AN170" s="118"/>
      <c r="AO170" s="171"/>
      <c r="AP170" s="118"/>
      <c r="AQ170" s="118"/>
      <c r="AR170" s="118"/>
      <c r="AS170" s="118"/>
      <c r="AT170" s="118"/>
      <c r="AU170" s="118"/>
      <c r="AV170" s="118"/>
      <c r="AW170" s="118"/>
      <c r="AX170" s="118"/>
      <c r="AY170" s="118"/>
      <c r="AZ170" s="179">
        <f t="shared" si="148"/>
        <v>0</v>
      </c>
    </row>
    <row r="171" spans="1:52" ht="25.5" hidden="1">
      <c r="A171" s="114">
        <v>3</v>
      </c>
      <c r="B171" s="115" t="s">
        <v>177</v>
      </c>
      <c r="C171" s="118"/>
      <c r="D171" s="118"/>
      <c r="E171" s="118"/>
      <c r="F171" s="118"/>
      <c r="G171" s="118"/>
      <c r="H171" s="121">
        <f t="shared" si="146"/>
        <v>0</v>
      </c>
      <c r="I171" s="118"/>
      <c r="J171" s="118"/>
      <c r="K171" s="118"/>
      <c r="L171" s="118"/>
      <c r="M171" s="118"/>
      <c r="N171" s="118"/>
      <c r="O171" s="118"/>
      <c r="P171" s="118"/>
      <c r="Q171" s="171"/>
      <c r="R171" s="118"/>
      <c r="S171" s="171"/>
      <c r="T171" s="118"/>
      <c r="U171" s="118"/>
      <c r="V171" s="118"/>
      <c r="W171" s="118"/>
      <c r="X171" s="118"/>
      <c r="Y171" s="118"/>
      <c r="Z171" s="118"/>
      <c r="AA171" s="118"/>
      <c r="AB171" s="118"/>
      <c r="AC171" s="118"/>
      <c r="AD171" s="118"/>
      <c r="AE171" s="118"/>
      <c r="AF171" s="118"/>
      <c r="AG171" s="118"/>
      <c r="AH171" s="171"/>
      <c r="AI171" s="118"/>
      <c r="AJ171" s="118"/>
      <c r="AK171" s="118"/>
      <c r="AL171" s="118"/>
      <c r="AM171" s="118"/>
      <c r="AN171" s="118"/>
      <c r="AO171" s="171"/>
      <c r="AP171" s="118"/>
      <c r="AQ171" s="118"/>
      <c r="AR171" s="118"/>
      <c r="AS171" s="118"/>
      <c r="AT171" s="118"/>
      <c r="AU171" s="118"/>
      <c r="AV171" s="118"/>
      <c r="AW171" s="118"/>
      <c r="AX171" s="118"/>
      <c r="AY171" s="118"/>
      <c r="AZ171" s="179">
        <f t="shared" si="148"/>
        <v>0</v>
      </c>
    </row>
    <row r="172" spans="1:52" ht="38.25" hidden="1">
      <c r="A172" s="114">
        <v>4</v>
      </c>
      <c r="B172" s="115" t="s">
        <v>178</v>
      </c>
      <c r="C172" s="118"/>
      <c r="D172" s="118"/>
      <c r="E172" s="118"/>
      <c r="F172" s="118"/>
      <c r="G172" s="118"/>
      <c r="H172" s="121">
        <f t="shared" si="146"/>
        <v>0</v>
      </c>
      <c r="I172" s="118"/>
      <c r="J172" s="118"/>
      <c r="K172" s="118"/>
      <c r="L172" s="118"/>
      <c r="M172" s="118"/>
      <c r="N172" s="118"/>
      <c r="O172" s="118"/>
      <c r="P172" s="118"/>
      <c r="Q172" s="171"/>
      <c r="R172" s="118"/>
      <c r="S172" s="171"/>
      <c r="T172" s="118"/>
      <c r="U172" s="118"/>
      <c r="V172" s="118"/>
      <c r="W172" s="118"/>
      <c r="X172" s="118"/>
      <c r="Y172" s="118"/>
      <c r="Z172" s="118"/>
      <c r="AA172" s="118"/>
      <c r="AB172" s="118"/>
      <c r="AC172" s="118"/>
      <c r="AD172" s="118"/>
      <c r="AE172" s="118"/>
      <c r="AF172" s="118"/>
      <c r="AG172" s="118"/>
      <c r="AH172" s="171"/>
      <c r="AI172" s="118"/>
      <c r="AJ172" s="118"/>
      <c r="AK172" s="118"/>
      <c r="AL172" s="118"/>
      <c r="AM172" s="118"/>
      <c r="AN172" s="118"/>
      <c r="AO172" s="171"/>
      <c r="AP172" s="118"/>
      <c r="AQ172" s="118"/>
      <c r="AR172" s="118"/>
      <c r="AS172" s="118"/>
      <c r="AT172" s="118"/>
      <c r="AU172" s="118"/>
      <c r="AV172" s="118"/>
      <c r="AW172" s="118"/>
      <c r="AX172" s="118"/>
      <c r="AY172" s="118"/>
      <c r="AZ172" s="179">
        <f t="shared" si="148"/>
        <v>0</v>
      </c>
    </row>
    <row r="173" spans="1:52" ht="38.25" hidden="1">
      <c r="A173" s="114">
        <v>5</v>
      </c>
      <c r="B173" s="115" t="s">
        <v>179</v>
      </c>
      <c r="C173" s="118"/>
      <c r="D173" s="118"/>
      <c r="E173" s="118"/>
      <c r="F173" s="118"/>
      <c r="G173" s="118"/>
      <c r="H173" s="121">
        <f t="shared" si="146"/>
        <v>0</v>
      </c>
      <c r="I173" s="118"/>
      <c r="J173" s="118"/>
      <c r="K173" s="118"/>
      <c r="L173" s="118"/>
      <c r="M173" s="118"/>
      <c r="N173" s="118"/>
      <c r="O173" s="118"/>
      <c r="P173" s="118"/>
      <c r="Q173" s="171"/>
      <c r="R173" s="118"/>
      <c r="S173" s="171"/>
      <c r="T173" s="118"/>
      <c r="U173" s="118"/>
      <c r="V173" s="118"/>
      <c r="W173" s="118"/>
      <c r="X173" s="118"/>
      <c r="Y173" s="118"/>
      <c r="Z173" s="118"/>
      <c r="AA173" s="118"/>
      <c r="AB173" s="118"/>
      <c r="AC173" s="118"/>
      <c r="AD173" s="118"/>
      <c r="AE173" s="118"/>
      <c r="AF173" s="118"/>
      <c r="AG173" s="118"/>
      <c r="AH173" s="171"/>
      <c r="AI173" s="118"/>
      <c r="AJ173" s="118"/>
      <c r="AK173" s="118"/>
      <c r="AL173" s="118"/>
      <c r="AM173" s="118"/>
      <c r="AN173" s="118"/>
      <c r="AO173" s="171"/>
      <c r="AP173" s="118"/>
      <c r="AQ173" s="118"/>
      <c r="AR173" s="118"/>
      <c r="AS173" s="118"/>
      <c r="AT173" s="118"/>
      <c r="AU173" s="118"/>
      <c r="AV173" s="118"/>
      <c r="AW173" s="118"/>
      <c r="AX173" s="118"/>
      <c r="AY173" s="118"/>
      <c r="AZ173" s="179">
        <f t="shared" si="148"/>
        <v>0</v>
      </c>
    </row>
    <row r="174" spans="1:52" s="23" customFormat="1" ht="36.6" customHeight="1">
      <c r="A174" s="122" t="s">
        <v>94</v>
      </c>
      <c r="B174" s="123" t="s">
        <v>180</v>
      </c>
      <c r="C174" s="113">
        <f>SUM(C175:C176)</f>
        <v>30</v>
      </c>
      <c r="D174" s="113">
        <f t="shared" ref="D174:AY174" si="153">SUM(D175:D176)</f>
        <v>0</v>
      </c>
      <c r="E174" s="113">
        <f t="shared" si="153"/>
        <v>0</v>
      </c>
      <c r="F174" s="113">
        <f t="shared" si="153"/>
        <v>0</v>
      </c>
      <c r="G174" s="113">
        <f t="shared" si="153"/>
        <v>0</v>
      </c>
      <c r="H174" s="121">
        <f t="shared" si="146"/>
        <v>30</v>
      </c>
      <c r="I174" s="113">
        <f t="shared" si="153"/>
        <v>0</v>
      </c>
      <c r="J174" s="113">
        <f t="shared" si="153"/>
        <v>30</v>
      </c>
      <c r="K174" s="113">
        <f t="shared" si="153"/>
        <v>0</v>
      </c>
      <c r="L174" s="113">
        <f t="shared" si="153"/>
        <v>0</v>
      </c>
      <c r="M174" s="113">
        <f t="shared" si="153"/>
        <v>30</v>
      </c>
      <c r="N174" s="113">
        <f t="shared" si="153"/>
        <v>0</v>
      </c>
      <c r="O174" s="113">
        <f t="shared" si="153"/>
        <v>0</v>
      </c>
      <c r="P174" s="113">
        <f t="shared" si="153"/>
        <v>27</v>
      </c>
      <c r="Q174" s="161">
        <f t="shared" si="153"/>
        <v>0</v>
      </c>
      <c r="R174" s="113">
        <f t="shared" si="153"/>
        <v>0</v>
      </c>
      <c r="S174" s="161">
        <f t="shared" si="153"/>
        <v>27</v>
      </c>
      <c r="T174" s="113">
        <f t="shared" si="153"/>
        <v>0</v>
      </c>
      <c r="U174" s="113">
        <f t="shared" si="153"/>
        <v>0</v>
      </c>
      <c r="V174" s="113">
        <f t="shared" si="153"/>
        <v>3</v>
      </c>
      <c r="W174" s="113">
        <f t="shared" si="153"/>
        <v>0</v>
      </c>
      <c r="X174" s="113">
        <f t="shared" si="153"/>
        <v>0</v>
      </c>
      <c r="Y174" s="113">
        <f t="shared" si="153"/>
        <v>3</v>
      </c>
      <c r="Z174" s="113">
        <f t="shared" si="153"/>
        <v>0</v>
      </c>
      <c r="AA174" s="113">
        <f t="shared" si="153"/>
        <v>0</v>
      </c>
      <c r="AB174" s="113">
        <f t="shared" si="153"/>
        <v>0</v>
      </c>
      <c r="AC174" s="113">
        <f t="shared" si="153"/>
        <v>0</v>
      </c>
      <c r="AD174" s="113">
        <f t="shared" si="153"/>
        <v>0</v>
      </c>
      <c r="AE174" s="113">
        <f t="shared" si="153"/>
        <v>0</v>
      </c>
      <c r="AF174" s="113">
        <f t="shared" si="153"/>
        <v>0</v>
      </c>
      <c r="AG174" s="113">
        <f t="shared" si="153"/>
        <v>0</v>
      </c>
      <c r="AH174" s="161">
        <f t="shared" si="153"/>
        <v>0</v>
      </c>
      <c r="AI174" s="113">
        <f t="shared" si="153"/>
        <v>0</v>
      </c>
      <c r="AJ174" s="113">
        <f t="shared" si="153"/>
        <v>0</v>
      </c>
      <c r="AK174" s="113">
        <f t="shared" si="153"/>
        <v>0</v>
      </c>
      <c r="AL174" s="113">
        <f t="shared" si="153"/>
        <v>0</v>
      </c>
      <c r="AM174" s="113">
        <f t="shared" si="153"/>
        <v>0</v>
      </c>
      <c r="AN174" s="113">
        <f t="shared" si="153"/>
        <v>0</v>
      </c>
      <c r="AO174" s="161">
        <f t="shared" si="153"/>
        <v>0</v>
      </c>
      <c r="AP174" s="113">
        <f t="shared" si="153"/>
        <v>0</v>
      </c>
      <c r="AQ174" s="113">
        <f t="shared" si="153"/>
        <v>0</v>
      </c>
      <c r="AR174" s="113">
        <f t="shared" si="153"/>
        <v>0</v>
      </c>
      <c r="AS174" s="113">
        <f t="shared" si="153"/>
        <v>0</v>
      </c>
      <c r="AT174" s="113">
        <f t="shared" si="153"/>
        <v>200</v>
      </c>
      <c r="AU174" s="113">
        <f t="shared" si="153"/>
        <v>0</v>
      </c>
      <c r="AV174" s="113">
        <f t="shared" si="153"/>
        <v>0</v>
      </c>
      <c r="AW174" s="113">
        <f t="shared" si="153"/>
        <v>200</v>
      </c>
      <c r="AX174" s="113">
        <f t="shared" si="153"/>
        <v>0</v>
      </c>
      <c r="AY174" s="113">
        <f t="shared" si="153"/>
        <v>0</v>
      </c>
      <c r="AZ174" s="179">
        <f t="shared" si="148"/>
        <v>6</v>
      </c>
    </row>
    <row r="175" spans="1:52" s="25" customFormat="1" ht="18.600000000000001" customHeight="1">
      <c r="A175" s="119" t="s">
        <v>190</v>
      </c>
      <c r="B175" s="126" t="s">
        <v>126</v>
      </c>
      <c r="C175" s="121">
        <f>H175</f>
        <v>0</v>
      </c>
      <c r="D175" s="121"/>
      <c r="E175" s="121"/>
      <c r="F175" s="121"/>
      <c r="G175" s="121"/>
      <c r="H175" s="121">
        <f t="shared" si="146"/>
        <v>0</v>
      </c>
      <c r="I175" s="121"/>
      <c r="J175" s="121"/>
      <c r="K175" s="121"/>
      <c r="L175" s="121"/>
      <c r="M175" s="121"/>
      <c r="N175" s="121"/>
      <c r="O175" s="121"/>
      <c r="P175" s="121"/>
      <c r="Q175" s="172"/>
      <c r="R175" s="121"/>
      <c r="S175" s="172"/>
      <c r="T175" s="121"/>
      <c r="U175" s="121"/>
      <c r="V175" s="121"/>
      <c r="W175" s="121"/>
      <c r="X175" s="121"/>
      <c r="Y175" s="121"/>
      <c r="Z175" s="121"/>
      <c r="AA175" s="121"/>
      <c r="AB175" s="121"/>
      <c r="AC175" s="121"/>
      <c r="AD175" s="121"/>
      <c r="AE175" s="121"/>
      <c r="AF175" s="121"/>
      <c r="AG175" s="121"/>
      <c r="AH175" s="172"/>
      <c r="AI175" s="121"/>
      <c r="AJ175" s="121"/>
      <c r="AK175" s="121"/>
      <c r="AL175" s="121"/>
      <c r="AM175" s="121"/>
      <c r="AN175" s="121"/>
      <c r="AO175" s="172"/>
      <c r="AP175" s="121"/>
      <c r="AQ175" s="121"/>
      <c r="AR175" s="121"/>
      <c r="AS175" s="121"/>
      <c r="AT175" s="121">
        <f>AW175</f>
        <v>200</v>
      </c>
      <c r="AU175" s="121"/>
      <c r="AV175" s="121"/>
      <c r="AW175" s="121">
        <v>200</v>
      </c>
      <c r="AX175" s="121"/>
      <c r="AY175" s="121"/>
      <c r="AZ175" s="179">
        <f t="shared" si="148"/>
        <v>0</v>
      </c>
    </row>
    <row r="176" spans="1:52" s="25" customFormat="1" ht="18.600000000000001" customHeight="1">
      <c r="A176" s="119" t="s">
        <v>190</v>
      </c>
      <c r="B176" s="126" t="s">
        <v>64</v>
      </c>
      <c r="C176" s="121">
        <f>+H176</f>
        <v>30</v>
      </c>
      <c r="D176" s="121"/>
      <c r="E176" s="121"/>
      <c r="F176" s="121"/>
      <c r="G176" s="121"/>
      <c r="H176" s="121">
        <f t="shared" si="146"/>
        <v>30</v>
      </c>
      <c r="I176" s="121"/>
      <c r="J176" s="121">
        <f>+M176</f>
        <v>30</v>
      </c>
      <c r="K176" s="121"/>
      <c r="L176" s="121"/>
      <c r="M176" s="121">
        <v>30</v>
      </c>
      <c r="N176" s="121"/>
      <c r="O176" s="121"/>
      <c r="P176" s="121">
        <f>+S176</f>
        <v>27</v>
      </c>
      <c r="Q176" s="172"/>
      <c r="R176" s="121"/>
      <c r="S176" s="172">
        <v>27</v>
      </c>
      <c r="T176" s="121"/>
      <c r="U176" s="121"/>
      <c r="V176" s="121">
        <f>+Y176</f>
        <v>3</v>
      </c>
      <c r="W176" s="121"/>
      <c r="X176" s="121"/>
      <c r="Y176" s="121">
        <v>3</v>
      </c>
      <c r="Z176" s="121"/>
      <c r="AA176" s="121"/>
      <c r="AB176" s="121"/>
      <c r="AC176" s="121"/>
      <c r="AD176" s="121"/>
      <c r="AE176" s="121"/>
      <c r="AF176" s="121"/>
      <c r="AG176" s="121"/>
      <c r="AH176" s="172"/>
      <c r="AI176" s="121"/>
      <c r="AJ176" s="121"/>
      <c r="AK176" s="121"/>
      <c r="AL176" s="121"/>
      <c r="AM176" s="121"/>
      <c r="AN176" s="121"/>
      <c r="AO176" s="172"/>
      <c r="AP176" s="121"/>
      <c r="AQ176" s="121"/>
      <c r="AR176" s="121"/>
      <c r="AS176" s="121"/>
      <c r="AT176" s="121"/>
      <c r="AU176" s="121"/>
      <c r="AV176" s="121"/>
      <c r="AW176" s="121"/>
      <c r="AX176" s="121"/>
      <c r="AY176" s="121"/>
      <c r="AZ176" s="179">
        <f t="shared" si="148"/>
        <v>6</v>
      </c>
    </row>
    <row r="177" spans="1:52" ht="38.25" hidden="1">
      <c r="A177" s="114">
        <v>1</v>
      </c>
      <c r="B177" s="115" t="s">
        <v>181</v>
      </c>
      <c r="C177" s="118"/>
      <c r="D177" s="118"/>
      <c r="E177" s="118"/>
      <c r="F177" s="118"/>
      <c r="G177" s="118"/>
      <c r="H177" s="121">
        <f t="shared" si="146"/>
        <v>0</v>
      </c>
      <c r="I177" s="118"/>
      <c r="J177" s="118"/>
      <c r="K177" s="118"/>
      <c r="L177" s="118"/>
      <c r="M177" s="118"/>
      <c r="N177" s="118"/>
      <c r="O177" s="118"/>
      <c r="P177" s="118"/>
      <c r="Q177" s="171"/>
      <c r="R177" s="118"/>
      <c r="S177" s="171"/>
      <c r="T177" s="118"/>
      <c r="U177" s="118"/>
      <c r="V177" s="118"/>
      <c r="W177" s="118"/>
      <c r="X177" s="118"/>
      <c r="Y177" s="118"/>
      <c r="Z177" s="118"/>
      <c r="AA177" s="118"/>
      <c r="AB177" s="118"/>
      <c r="AC177" s="118"/>
      <c r="AD177" s="118"/>
      <c r="AE177" s="118"/>
      <c r="AF177" s="118"/>
      <c r="AG177" s="118"/>
      <c r="AH177" s="171"/>
      <c r="AI177" s="118"/>
      <c r="AJ177" s="118"/>
      <c r="AK177" s="118"/>
      <c r="AL177" s="118"/>
      <c r="AM177" s="118"/>
      <c r="AN177" s="118"/>
      <c r="AO177" s="171"/>
      <c r="AP177" s="118"/>
      <c r="AQ177" s="118"/>
      <c r="AR177" s="118"/>
      <c r="AS177" s="118"/>
      <c r="AT177" s="118"/>
      <c r="AU177" s="118"/>
      <c r="AV177" s="118"/>
      <c r="AW177" s="118"/>
      <c r="AX177" s="118"/>
      <c r="AY177" s="118"/>
      <c r="AZ177" s="179">
        <f t="shared" si="148"/>
        <v>0</v>
      </c>
    </row>
    <row r="178" spans="1:52" ht="38.25" hidden="1">
      <c r="A178" s="114">
        <v>2</v>
      </c>
      <c r="B178" s="115" t="s">
        <v>182</v>
      </c>
      <c r="C178" s="118"/>
      <c r="D178" s="118"/>
      <c r="E178" s="118"/>
      <c r="F178" s="118"/>
      <c r="G178" s="118"/>
      <c r="H178" s="121">
        <f t="shared" si="146"/>
        <v>0</v>
      </c>
      <c r="I178" s="118"/>
      <c r="J178" s="118"/>
      <c r="K178" s="118"/>
      <c r="L178" s="118"/>
      <c r="M178" s="118"/>
      <c r="N178" s="118"/>
      <c r="O178" s="118"/>
      <c r="P178" s="118"/>
      <c r="Q178" s="171"/>
      <c r="R178" s="118"/>
      <c r="S178" s="171"/>
      <c r="T178" s="118"/>
      <c r="U178" s="118"/>
      <c r="V178" s="118"/>
      <c r="W178" s="118"/>
      <c r="X178" s="118"/>
      <c r="Y178" s="118"/>
      <c r="Z178" s="118"/>
      <c r="AA178" s="118"/>
      <c r="AB178" s="118"/>
      <c r="AC178" s="118"/>
      <c r="AD178" s="118"/>
      <c r="AE178" s="118"/>
      <c r="AF178" s="118"/>
      <c r="AG178" s="118"/>
      <c r="AH178" s="171"/>
      <c r="AI178" s="118"/>
      <c r="AJ178" s="118"/>
      <c r="AK178" s="118"/>
      <c r="AL178" s="118"/>
      <c r="AM178" s="118"/>
      <c r="AN178" s="118"/>
      <c r="AO178" s="171"/>
      <c r="AP178" s="118"/>
      <c r="AQ178" s="118"/>
      <c r="AR178" s="118"/>
      <c r="AS178" s="118"/>
      <c r="AT178" s="118"/>
      <c r="AU178" s="118"/>
      <c r="AV178" s="118"/>
      <c r="AW178" s="118"/>
      <c r="AX178" s="118"/>
      <c r="AY178" s="118"/>
      <c r="AZ178" s="179">
        <f t="shared" si="148"/>
        <v>0</v>
      </c>
    </row>
    <row r="179" spans="1:52" ht="61.5" customHeight="1">
      <c r="A179" s="122" t="s">
        <v>183</v>
      </c>
      <c r="B179" s="123" t="s">
        <v>184</v>
      </c>
      <c r="C179" s="113">
        <f>+C180+C181</f>
        <v>778</v>
      </c>
      <c r="D179" s="113">
        <f t="shared" ref="D179:AY179" si="154">+D180+D181</f>
        <v>0</v>
      </c>
      <c r="E179" s="113">
        <f t="shared" si="154"/>
        <v>0</v>
      </c>
      <c r="F179" s="113">
        <f t="shared" si="154"/>
        <v>0</v>
      </c>
      <c r="G179" s="113">
        <f t="shared" si="154"/>
        <v>0</v>
      </c>
      <c r="H179" s="113">
        <f t="shared" si="154"/>
        <v>808</v>
      </c>
      <c r="I179" s="113">
        <f t="shared" si="154"/>
        <v>0</v>
      </c>
      <c r="J179" s="113">
        <f t="shared" si="154"/>
        <v>150</v>
      </c>
      <c r="K179" s="113">
        <f t="shared" si="154"/>
        <v>0</v>
      </c>
      <c r="L179" s="113">
        <f t="shared" si="154"/>
        <v>0</v>
      </c>
      <c r="M179" s="113">
        <f t="shared" si="154"/>
        <v>150</v>
      </c>
      <c r="N179" s="113">
        <f t="shared" si="154"/>
        <v>0</v>
      </c>
      <c r="O179" s="113">
        <f t="shared" si="154"/>
        <v>0</v>
      </c>
      <c r="P179" s="113">
        <f t="shared" si="154"/>
        <v>70</v>
      </c>
      <c r="Q179" s="113">
        <f t="shared" si="154"/>
        <v>0</v>
      </c>
      <c r="R179" s="113">
        <f t="shared" si="154"/>
        <v>0</v>
      </c>
      <c r="S179" s="113">
        <f t="shared" si="154"/>
        <v>70</v>
      </c>
      <c r="T179" s="113">
        <f t="shared" si="154"/>
        <v>0</v>
      </c>
      <c r="U179" s="113">
        <f t="shared" si="154"/>
        <v>0</v>
      </c>
      <c r="V179" s="113">
        <f t="shared" si="154"/>
        <v>80</v>
      </c>
      <c r="W179" s="113">
        <f t="shared" si="154"/>
        <v>0</v>
      </c>
      <c r="X179" s="113">
        <f t="shared" si="154"/>
        <v>0</v>
      </c>
      <c r="Y179" s="113">
        <f t="shared" si="154"/>
        <v>80</v>
      </c>
      <c r="Z179" s="113">
        <f t="shared" si="154"/>
        <v>0</v>
      </c>
      <c r="AA179" s="113">
        <f t="shared" si="154"/>
        <v>0</v>
      </c>
      <c r="AB179" s="113">
        <f t="shared" si="154"/>
        <v>0</v>
      </c>
      <c r="AC179" s="113">
        <f t="shared" si="154"/>
        <v>0</v>
      </c>
      <c r="AD179" s="113">
        <f t="shared" si="154"/>
        <v>0</v>
      </c>
      <c r="AE179" s="113">
        <f t="shared" si="154"/>
        <v>0</v>
      </c>
      <c r="AF179" s="113">
        <f t="shared" si="154"/>
        <v>0</v>
      </c>
      <c r="AG179" s="113">
        <f t="shared" si="154"/>
        <v>0</v>
      </c>
      <c r="AH179" s="113">
        <f t="shared" si="154"/>
        <v>658</v>
      </c>
      <c r="AI179" s="113">
        <f t="shared" si="154"/>
        <v>0</v>
      </c>
      <c r="AJ179" s="113">
        <f t="shared" si="154"/>
        <v>0</v>
      </c>
      <c r="AK179" s="113">
        <f t="shared" si="154"/>
        <v>658</v>
      </c>
      <c r="AL179" s="113">
        <f t="shared" si="154"/>
        <v>0</v>
      </c>
      <c r="AM179" s="113">
        <f t="shared" si="154"/>
        <v>0</v>
      </c>
      <c r="AN179" s="113">
        <f t="shared" si="154"/>
        <v>0</v>
      </c>
      <c r="AO179" s="113">
        <f t="shared" si="154"/>
        <v>0</v>
      </c>
      <c r="AP179" s="113">
        <f t="shared" si="154"/>
        <v>0</v>
      </c>
      <c r="AQ179" s="113">
        <f t="shared" si="154"/>
        <v>0</v>
      </c>
      <c r="AR179" s="113">
        <f t="shared" si="154"/>
        <v>0</v>
      </c>
      <c r="AS179" s="113">
        <f t="shared" si="154"/>
        <v>0</v>
      </c>
      <c r="AT179" s="113">
        <f t="shared" si="154"/>
        <v>115</v>
      </c>
      <c r="AU179" s="113">
        <f t="shared" si="154"/>
        <v>0</v>
      </c>
      <c r="AV179" s="113">
        <f t="shared" si="154"/>
        <v>0</v>
      </c>
      <c r="AW179" s="113">
        <f t="shared" si="154"/>
        <v>115</v>
      </c>
      <c r="AX179" s="113">
        <f t="shared" si="154"/>
        <v>0</v>
      </c>
      <c r="AY179" s="113">
        <f t="shared" si="154"/>
        <v>0</v>
      </c>
      <c r="AZ179" s="179">
        <f t="shared" si="148"/>
        <v>818</v>
      </c>
    </row>
    <row r="180" spans="1:52" ht="58.5" customHeight="1">
      <c r="A180" s="114">
        <v>1</v>
      </c>
      <c r="B180" s="115" t="s">
        <v>185</v>
      </c>
      <c r="C180" s="118"/>
      <c r="D180" s="118"/>
      <c r="E180" s="118"/>
      <c r="F180" s="118"/>
      <c r="G180" s="118"/>
      <c r="H180" s="121">
        <f t="shared" si="146"/>
        <v>30</v>
      </c>
      <c r="I180" s="118"/>
      <c r="J180" s="118"/>
      <c r="K180" s="118"/>
      <c r="L180" s="118"/>
      <c r="M180" s="118"/>
      <c r="N180" s="118"/>
      <c r="O180" s="118"/>
      <c r="P180" s="118"/>
      <c r="Q180" s="171"/>
      <c r="R180" s="118"/>
      <c r="S180" s="171"/>
      <c r="T180" s="118"/>
      <c r="U180" s="118"/>
      <c r="V180" s="118"/>
      <c r="W180" s="118"/>
      <c r="X180" s="118"/>
      <c r="Y180" s="118"/>
      <c r="Z180" s="118"/>
      <c r="AA180" s="118"/>
      <c r="AB180" s="118"/>
      <c r="AC180" s="118"/>
      <c r="AD180" s="118"/>
      <c r="AE180" s="118"/>
      <c r="AF180" s="118"/>
      <c r="AG180" s="118"/>
      <c r="AH180" s="171">
        <f>+AK180</f>
        <v>30</v>
      </c>
      <c r="AI180" s="118"/>
      <c r="AJ180" s="118"/>
      <c r="AK180" s="118">
        <v>30</v>
      </c>
      <c r="AL180" s="118"/>
      <c r="AM180" s="118"/>
      <c r="AN180" s="118"/>
      <c r="AO180" s="171"/>
      <c r="AP180" s="118"/>
      <c r="AQ180" s="118"/>
      <c r="AR180" s="118"/>
      <c r="AS180" s="118"/>
      <c r="AT180" s="118"/>
      <c r="AU180" s="118"/>
      <c r="AV180" s="118"/>
      <c r="AW180" s="118"/>
      <c r="AX180" s="118"/>
      <c r="AY180" s="118"/>
      <c r="AZ180" s="179">
        <f t="shared" si="148"/>
        <v>30</v>
      </c>
    </row>
    <row r="181" spans="1:52" ht="50.45" customHeight="1">
      <c r="A181" s="114">
        <v>2</v>
      </c>
      <c r="B181" s="115" t="s">
        <v>186</v>
      </c>
      <c r="C181" s="118">
        <f>SUM(C182:C184)</f>
        <v>778</v>
      </c>
      <c r="D181" s="118">
        <f t="shared" ref="D181:AW181" si="155">SUM(D182:D184)</f>
        <v>0</v>
      </c>
      <c r="E181" s="118">
        <f t="shared" si="155"/>
        <v>0</v>
      </c>
      <c r="F181" s="118">
        <f t="shared" si="155"/>
        <v>0</v>
      </c>
      <c r="G181" s="118">
        <f t="shared" si="155"/>
        <v>0</v>
      </c>
      <c r="H181" s="121">
        <f t="shared" si="146"/>
        <v>778</v>
      </c>
      <c r="I181" s="118">
        <f t="shared" si="155"/>
        <v>0</v>
      </c>
      <c r="J181" s="118">
        <f t="shared" si="155"/>
        <v>150</v>
      </c>
      <c r="K181" s="118">
        <f t="shared" si="155"/>
        <v>0</v>
      </c>
      <c r="L181" s="118">
        <f t="shared" si="155"/>
        <v>0</v>
      </c>
      <c r="M181" s="118">
        <f t="shared" si="155"/>
        <v>150</v>
      </c>
      <c r="N181" s="118">
        <f t="shared" si="155"/>
        <v>0</v>
      </c>
      <c r="O181" s="118">
        <f t="shared" si="155"/>
        <v>0</v>
      </c>
      <c r="P181" s="118">
        <f t="shared" si="155"/>
        <v>70</v>
      </c>
      <c r="Q181" s="171">
        <f t="shared" si="155"/>
        <v>0</v>
      </c>
      <c r="R181" s="118">
        <f t="shared" si="155"/>
        <v>0</v>
      </c>
      <c r="S181" s="171">
        <f t="shared" si="155"/>
        <v>70</v>
      </c>
      <c r="T181" s="118">
        <f t="shared" si="155"/>
        <v>0</v>
      </c>
      <c r="U181" s="118">
        <f t="shared" si="155"/>
        <v>0</v>
      </c>
      <c r="V181" s="118">
        <f t="shared" si="155"/>
        <v>80</v>
      </c>
      <c r="W181" s="118">
        <f t="shared" si="155"/>
        <v>0</v>
      </c>
      <c r="X181" s="118">
        <f t="shared" si="155"/>
        <v>0</v>
      </c>
      <c r="Y181" s="118">
        <f t="shared" si="155"/>
        <v>80</v>
      </c>
      <c r="Z181" s="118">
        <f t="shared" si="155"/>
        <v>0</v>
      </c>
      <c r="AA181" s="118">
        <f t="shared" si="155"/>
        <v>0</v>
      </c>
      <c r="AB181" s="118">
        <f t="shared" si="155"/>
        <v>0</v>
      </c>
      <c r="AC181" s="118">
        <f t="shared" si="155"/>
        <v>0</v>
      </c>
      <c r="AD181" s="118">
        <f t="shared" si="155"/>
        <v>0</v>
      </c>
      <c r="AE181" s="118">
        <f t="shared" si="155"/>
        <v>0</v>
      </c>
      <c r="AF181" s="118">
        <f t="shared" si="155"/>
        <v>0</v>
      </c>
      <c r="AG181" s="118">
        <f t="shared" si="155"/>
        <v>0</v>
      </c>
      <c r="AH181" s="171">
        <f t="shared" si="155"/>
        <v>628</v>
      </c>
      <c r="AI181" s="118">
        <f t="shared" si="155"/>
        <v>0</v>
      </c>
      <c r="AJ181" s="118">
        <f t="shared" si="155"/>
        <v>0</v>
      </c>
      <c r="AK181" s="118">
        <f t="shared" si="155"/>
        <v>628</v>
      </c>
      <c r="AL181" s="118">
        <f t="shared" si="155"/>
        <v>0</v>
      </c>
      <c r="AM181" s="118">
        <f t="shared" si="155"/>
        <v>0</v>
      </c>
      <c r="AN181" s="118">
        <f t="shared" si="155"/>
        <v>0</v>
      </c>
      <c r="AO181" s="171">
        <f t="shared" si="155"/>
        <v>0</v>
      </c>
      <c r="AP181" s="118">
        <f t="shared" si="155"/>
        <v>0</v>
      </c>
      <c r="AQ181" s="118">
        <f t="shared" si="155"/>
        <v>0</v>
      </c>
      <c r="AR181" s="118">
        <f t="shared" si="155"/>
        <v>0</v>
      </c>
      <c r="AS181" s="118">
        <f t="shared" si="155"/>
        <v>0</v>
      </c>
      <c r="AT181" s="118">
        <f t="shared" si="155"/>
        <v>115</v>
      </c>
      <c r="AU181" s="118">
        <f t="shared" si="155"/>
        <v>0</v>
      </c>
      <c r="AV181" s="118">
        <f t="shared" si="155"/>
        <v>0</v>
      </c>
      <c r="AW181" s="118">
        <f t="shared" si="155"/>
        <v>115</v>
      </c>
      <c r="AX181" s="118"/>
      <c r="AY181" s="118"/>
      <c r="AZ181" s="179">
        <f t="shared" si="148"/>
        <v>788</v>
      </c>
    </row>
    <row r="182" spans="1:52" s="25" customFormat="1" ht="19.149999999999999" customHeight="1">
      <c r="A182" s="119" t="s">
        <v>190</v>
      </c>
      <c r="B182" s="120" t="s">
        <v>208</v>
      </c>
      <c r="C182" s="121">
        <f>+H182</f>
        <v>70</v>
      </c>
      <c r="D182" s="121"/>
      <c r="E182" s="121"/>
      <c r="F182" s="121"/>
      <c r="G182" s="121"/>
      <c r="H182" s="121">
        <f t="shared" si="146"/>
        <v>70</v>
      </c>
      <c r="I182" s="121"/>
      <c r="J182" s="121">
        <f>+M182</f>
        <v>70</v>
      </c>
      <c r="K182" s="121"/>
      <c r="L182" s="121"/>
      <c r="M182" s="121">
        <v>70</v>
      </c>
      <c r="N182" s="121"/>
      <c r="O182" s="121"/>
      <c r="P182" s="121">
        <f>+S182</f>
        <v>25</v>
      </c>
      <c r="Q182" s="172"/>
      <c r="R182" s="121"/>
      <c r="S182" s="172">
        <v>25</v>
      </c>
      <c r="T182" s="121"/>
      <c r="U182" s="121"/>
      <c r="V182" s="121">
        <f>+Y182</f>
        <v>45</v>
      </c>
      <c r="W182" s="121"/>
      <c r="X182" s="121"/>
      <c r="Y182" s="121">
        <f>+J182-P182</f>
        <v>45</v>
      </c>
      <c r="Z182" s="121"/>
      <c r="AA182" s="121"/>
      <c r="AB182" s="121"/>
      <c r="AC182" s="121"/>
      <c r="AD182" s="121"/>
      <c r="AE182" s="121"/>
      <c r="AF182" s="121"/>
      <c r="AG182" s="121"/>
      <c r="AH182" s="172"/>
      <c r="AI182" s="121"/>
      <c r="AJ182" s="121"/>
      <c r="AK182" s="121"/>
      <c r="AL182" s="121"/>
      <c r="AM182" s="121"/>
      <c r="AN182" s="121"/>
      <c r="AO182" s="172"/>
      <c r="AP182" s="121"/>
      <c r="AQ182" s="121"/>
      <c r="AR182" s="121"/>
      <c r="AS182" s="121"/>
      <c r="AT182" s="121">
        <f>+AW182</f>
        <v>100</v>
      </c>
      <c r="AU182" s="121"/>
      <c r="AV182" s="121"/>
      <c r="AW182" s="121">
        <v>100</v>
      </c>
      <c r="AX182" s="121"/>
      <c r="AY182" s="121"/>
      <c r="AZ182" s="179">
        <f t="shared" si="148"/>
        <v>90</v>
      </c>
    </row>
    <row r="183" spans="1:52" s="25" customFormat="1" ht="19.149999999999999" customHeight="1">
      <c r="A183" s="119" t="s">
        <v>190</v>
      </c>
      <c r="B183" s="153" t="s">
        <v>126</v>
      </c>
      <c r="C183" s="121">
        <f>+H183</f>
        <v>190</v>
      </c>
      <c r="D183" s="121"/>
      <c r="E183" s="121"/>
      <c r="F183" s="121"/>
      <c r="G183" s="121"/>
      <c r="H183" s="121">
        <f t="shared" si="146"/>
        <v>190</v>
      </c>
      <c r="I183" s="121"/>
      <c r="J183" s="121">
        <f>+M183</f>
        <v>40</v>
      </c>
      <c r="K183" s="121"/>
      <c r="L183" s="121"/>
      <c r="M183" s="121">
        <f>25+15</f>
        <v>40</v>
      </c>
      <c r="N183" s="121"/>
      <c r="O183" s="121"/>
      <c r="P183" s="121">
        <f>+S183</f>
        <v>5</v>
      </c>
      <c r="Q183" s="172"/>
      <c r="R183" s="121"/>
      <c r="S183" s="172">
        <v>5</v>
      </c>
      <c r="T183" s="121"/>
      <c r="U183" s="121"/>
      <c r="V183" s="121">
        <f>+Y183</f>
        <v>35</v>
      </c>
      <c r="W183" s="121"/>
      <c r="X183" s="121"/>
      <c r="Y183" s="121">
        <f>+J183-P183</f>
        <v>35</v>
      </c>
      <c r="Z183" s="121"/>
      <c r="AA183" s="121"/>
      <c r="AB183" s="121"/>
      <c r="AC183" s="121"/>
      <c r="AD183" s="121"/>
      <c r="AE183" s="121"/>
      <c r="AF183" s="121"/>
      <c r="AG183" s="121"/>
      <c r="AH183" s="172">
        <f>+AK183</f>
        <v>150</v>
      </c>
      <c r="AI183" s="121"/>
      <c r="AJ183" s="121"/>
      <c r="AK183" s="121">
        <v>150</v>
      </c>
      <c r="AL183" s="121"/>
      <c r="AM183" s="121"/>
      <c r="AN183" s="121"/>
      <c r="AO183" s="172"/>
      <c r="AP183" s="121"/>
      <c r="AQ183" s="121"/>
      <c r="AR183" s="121"/>
      <c r="AS183" s="121"/>
      <c r="AT183" s="121"/>
      <c r="AU183" s="121"/>
      <c r="AV183" s="121"/>
      <c r="AW183" s="121"/>
      <c r="AX183" s="121"/>
      <c r="AY183" s="121"/>
      <c r="AZ183" s="179">
        <f t="shared" si="148"/>
        <v>220</v>
      </c>
    </row>
    <row r="184" spans="1:52" s="25" customFormat="1" ht="19.149999999999999" customHeight="1">
      <c r="A184" s="154" t="s">
        <v>190</v>
      </c>
      <c r="B184" s="153" t="s">
        <v>64</v>
      </c>
      <c r="C184" s="155">
        <f>+H184</f>
        <v>518</v>
      </c>
      <c r="D184" s="155"/>
      <c r="E184" s="155"/>
      <c r="F184" s="155"/>
      <c r="G184" s="155"/>
      <c r="H184" s="121">
        <f t="shared" si="146"/>
        <v>518</v>
      </c>
      <c r="I184" s="155"/>
      <c r="J184" s="155">
        <f>+M183</f>
        <v>40</v>
      </c>
      <c r="K184" s="155"/>
      <c r="L184" s="155"/>
      <c r="M184" s="155">
        <v>40</v>
      </c>
      <c r="N184" s="155"/>
      <c r="O184" s="155"/>
      <c r="P184" s="155">
        <f>+S184</f>
        <v>40</v>
      </c>
      <c r="Q184" s="173"/>
      <c r="R184" s="155"/>
      <c r="S184" s="173">
        <v>40</v>
      </c>
      <c r="T184" s="155"/>
      <c r="U184" s="155"/>
      <c r="V184" s="155">
        <f>+Y184</f>
        <v>0</v>
      </c>
      <c r="W184" s="155"/>
      <c r="X184" s="155"/>
      <c r="Y184" s="155">
        <f>+J184-P184</f>
        <v>0</v>
      </c>
      <c r="Z184" s="155"/>
      <c r="AA184" s="155"/>
      <c r="AB184" s="155"/>
      <c r="AC184" s="155"/>
      <c r="AD184" s="155"/>
      <c r="AE184" s="155"/>
      <c r="AF184" s="155"/>
      <c r="AG184" s="155"/>
      <c r="AH184" s="173">
        <f>+AK184</f>
        <v>478</v>
      </c>
      <c r="AI184" s="155"/>
      <c r="AJ184" s="155"/>
      <c r="AK184" s="155">
        <v>478</v>
      </c>
      <c r="AL184" s="155"/>
      <c r="AM184" s="155"/>
      <c r="AN184" s="155"/>
      <c r="AO184" s="173"/>
      <c r="AP184" s="155"/>
      <c r="AQ184" s="155"/>
      <c r="AR184" s="155"/>
      <c r="AS184" s="155"/>
      <c r="AT184" s="155">
        <f>AW184</f>
        <v>15</v>
      </c>
      <c r="AU184" s="155"/>
      <c r="AV184" s="155"/>
      <c r="AW184" s="155">
        <v>15</v>
      </c>
      <c r="AX184" s="155"/>
      <c r="AY184" s="155"/>
      <c r="AZ184" s="179">
        <f t="shared" si="148"/>
        <v>478</v>
      </c>
    </row>
    <row r="185" spans="1:52" ht="38.25" hidden="1">
      <c r="A185" s="127">
        <v>3</v>
      </c>
      <c r="B185" s="128" t="s">
        <v>187</v>
      </c>
      <c r="C185" s="129"/>
      <c r="D185" s="129"/>
      <c r="E185" s="129"/>
      <c r="F185" s="129"/>
      <c r="G185" s="129"/>
      <c r="H185" s="129"/>
      <c r="I185" s="129"/>
      <c r="J185" s="129"/>
      <c r="K185" s="129"/>
      <c r="L185" s="129"/>
      <c r="M185" s="129"/>
      <c r="N185" s="129"/>
      <c r="O185" s="129"/>
      <c r="P185" s="129"/>
      <c r="Q185" s="174"/>
      <c r="R185" s="129"/>
      <c r="S185" s="174"/>
      <c r="T185" s="129"/>
      <c r="U185" s="129"/>
      <c r="V185" s="129"/>
      <c r="W185" s="129"/>
      <c r="X185" s="129"/>
      <c r="Y185" s="129"/>
      <c r="Z185" s="129"/>
      <c r="AA185" s="129"/>
      <c r="AB185" s="129"/>
      <c r="AC185" s="129"/>
      <c r="AD185" s="129"/>
      <c r="AE185" s="129"/>
      <c r="AF185" s="129"/>
      <c r="AG185" s="129"/>
      <c r="AH185" s="174"/>
      <c r="AI185" s="129"/>
      <c r="AJ185" s="129"/>
      <c r="AK185" s="129"/>
      <c r="AL185" s="129"/>
      <c r="AM185" s="129"/>
      <c r="AN185" s="129"/>
      <c r="AO185" s="174"/>
      <c r="AP185" s="129"/>
      <c r="AQ185" s="129"/>
      <c r="AR185" s="129"/>
      <c r="AS185" s="129"/>
      <c r="AT185" s="129"/>
      <c r="AU185" s="129"/>
      <c r="AV185" s="129"/>
      <c r="AW185" s="129"/>
      <c r="AX185" s="130"/>
      <c r="AY185" s="129"/>
      <c r="AZ185" s="147"/>
    </row>
    <row r="186" spans="1:52" ht="51" hidden="1">
      <c r="A186" s="114">
        <v>4</v>
      </c>
      <c r="B186" s="115" t="s">
        <v>188</v>
      </c>
      <c r="C186" s="129"/>
      <c r="D186" s="129"/>
      <c r="E186" s="129"/>
      <c r="F186" s="129"/>
      <c r="G186" s="129"/>
      <c r="H186" s="129"/>
      <c r="I186" s="129"/>
      <c r="J186" s="129"/>
      <c r="K186" s="129"/>
      <c r="L186" s="129"/>
      <c r="M186" s="129"/>
      <c r="N186" s="129"/>
      <c r="O186" s="129"/>
      <c r="P186" s="129"/>
      <c r="Q186" s="174"/>
      <c r="R186" s="129"/>
      <c r="S186" s="174"/>
      <c r="T186" s="129"/>
      <c r="U186" s="129"/>
      <c r="V186" s="129"/>
      <c r="W186" s="129"/>
      <c r="X186" s="129"/>
      <c r="Y186" s="129"/>
      <c r="Z186" s="129"/>
      <c r="AA186" s="129"/>
      <c r="AB186" s="129"/>
      <c r="AC186" s="129"/>
      <c r="AD186" s="129"/>
      <c r="AE186" s="129"/>
      <c r="AF186" s="129"/>
      <c r="AG186" s="129"/>
      <c r="AH186" s="174"/>
      <c r="AI186" s="129"/>
      <c r="AJ186" s="129"/>
      <c r="AK186" s="129"/>
      <c r="AL186" s="129"/>
      <c r="AM186" s="129"/>
      <c r="AN186" s="129"/>
      <c r="AO186" s="174"/>
      <c r="AP186" s="129"/>
      <c r="AQ186" s="129"/>
      <c r="AR186" s="129"/>
      <c r="AS186" s="129"/>
      <c r="AT186" s="129"/>
      <c r="AU186" s="129"/>
      <c r="AV186" s="129"/>
      <c r="AW186" s="129"/>
      <c r="AX186" s="130"/>
      <c r="AY186" s="129"/>
      <c r="AZ186" s="147"/>
    </row>
    <row r="187" spans="1:52" ht="25.5" hidden="1">
      <c r="A187" s="131">
        <v>5</v>
      </c>
      <c r="B187" s="132" t="s">
        <v>189</v>
      </c>
      <c r="C187" s="129"/>
      <c r="D187" s="129"/>
      <c r="E187" s="129"/>
      <c r="F187" s="129"/>
      <c r="G187" s="129"/>
      <c r="H187" s="129"/>
      <c r="I187" s="129"/>
      <c r="J187" s="129"/>
      <c r="K187" s="129"/>
      <c r="L187" s="129"/>
      <c r="M187" s="129"/>
      <c r="N187" s="129"/>
      <c r="O187" s="129"/>
      <c r="P187" s="129"/>
      <c r="Q187" s="174"/>
      <c r="R187" s="129"/>
      <c r="S187" s="174"/>
      <c r="T187" s="129"/>
      <c r="U187" s="129"/>
      <c r="V187" s="129"/>
      <c r="W187" s="129"/>
      <c r="X187" s="129"/>
      <c r="Y187" s="129"/>
      <c r="Z187" s="129"/>
      <c r="AA187" s="129"/>
      <c r="AB187" s="129"/>
      <c r="AC187" s="129"/>
      <c r="AD187" s="129"/>
      <c r="AE187" s="129"/>
      <c r="AF187" s="129"/>
      <c r="AG187" s="129"/>
      <c r="AH187" s="174"/>
      <c r="AI187" s="129"/>
      <c r="AJ187" s="129"/>
      <c r="AK187" s="129"/>
      <c r="AL187" s="129"/>
      <c r="AM187" s="129"/>
      <c r="AN187" s="129"/>
      <c r="AO187" s="174"/>
      <c r="AP187" s="129"/>
      <c r="AQ187" s="129"/>
      <c r="AR187" s="129"/>
      <c r="AS187" s="129"/>
      <c r="AT187" s="129"/>
      <c r="AU187" s="129"/>
      <c r="AV187" s="129"/>
      <c r="AW187" s="129"/>
      <c r="AX187" s="130"/>
      <c r="AY187" s="129"/>
      <c r="AZ187" s="147"/>
    </row>
  </sheetData>
  <mergeCells count="84">
    <mergeCell ref="AW1:AZ1"/>
    <mergeCell ref="B5:B12"/>
    <mergeCell ref="AX11:AX12"/>
    <mergeCell ref="AL11:AL12"/>
    <mergeCell ref="AF10:AG10"/>
    <mergeCell ref="AM11:AM12"/>
    <mergeCell ref="AU11:AV11"/>
    <mergeCell ref="V8:V12"/>
    <mergeCell ref="AF11:AF12"/>
    <mergeCell ref="AC10:AE10"/>
    <mergeCell ref="Z11:Z12"/>
    <mergeCell ref="Q9:U9"/>
    <mergeCell ref="C8:C12"/>
    <mergeCell ref="J8:J12"/>
    <mergeCell ref="K8:O8"/>
    <mergeCell ref="P7:U7"/>
    <mergeCell ref="A2:AZ2"/>
    <mergeCell ref="AX4:AZ4"/>
    <mergeCell ref="E11:F11"/>
    <mergeCell ref="C5:I7"/>
    <mergeCell ref="D10:F10"/>
    <mergeCell ref="D11:D12"/>
    <mergeCell ref="AZ5:AZ12"/>
    <mergeCell ref="H9:I9"/>
    <mergeCell ref="D8:I8"/>
    <mergeCell ref="G10:G12"/>
    <mergeCell ref="K9:O9"/>
    <mergeCell ref="I10:I12"/>
    <mergeCell ref="AC11:AD11"/>
    <mergeCell ref="H10:H12"/>
    <mergeCell ref="AT7:AY7"/>
    <mergeCell ref="A5:A12"/>
    <mergeCell ref="Q8:U8"/>
    <mergeCell ref="AU8:AY8"/>
    <mergeCell ref="AS11:AS12"/>
    <mergeCell ref="W8:AA8"/>
    <mergeCell ref="W9:AA9"/>
    <mergeCell ref="AI11:AJ11"/>
    <mergeCell ref="AU10:AW10"/>
    <mergeCell ref="AO11:AP11"/>
    <mergeCell ref="AU9:AY9"/>
    <mergeCell ref="AT8:AT12"/>
    <mergeCell ref="AX10:AY10"/>
    <mergeCell ref="AO9:AS9"/>
    <mergeCell ref="AI10:AK10"/>
    <mergeCell ref="AR11:AR12"/>
    <mergeCell ref="AY11:AY12"/>
    <mergeCell ref="N10:O10"/>
    <mergeCell ref="N11:N12"/>
    <mergeCell ref="Q10:S10"/>
    <mergeCell ref="T11:T12"/>
    <mergeCell ref="O11:O12"/>
    <mergeCell ref="D9:G9"/>
    <mergeCell ref="J7:O7"/>
    <mergeCell ref="AB8:AB12"/>
    <mergeCell ref="AC8:AG8"/>
    <mergeCell ref="AC9:AG9"/>
    <mergeCell ref="Z10:AA10"/>
    <mergeCell ref="AA11:AA12"/>
    <mergeCell ref="P8:P12"/>
    <mergeCell ref="T10:U10"/>
    <mergeCell ref="V7:AA7"/>
    <mergeCell ref="W10:Y10"/>
    <mergeCell ref="W11:X11"/>
    <mergeCell ref="K10:M10"/>
    <mergeCell ref="K11:L11"/>
    <mergeCell ref="Q11:R11"/>
    <mergeCell ref="U11:U12"/>
    <mergeCell ref="J5:AS5"/>
    <mergeCell ref="AT5:AY6"/>
    <mergeCell ref="AL10:AM10"/>
    <mergeCell ref="AO10:AQ10"/>
    <mergeCell ref="AR10:AS10"/>
    <mergeCell ref="AH7:AM7"/>
    <mergeCell ref="AN7:AS7"/>
    <mergeCell ref="AN8:AN12"/>
    <mergeCell ref="AO8:AS8"/>
    <mergeCell ref="AI9:AM9"/>
    <mergeCell ref="J6:AG6"/>
    <mergeCell ref="AH6:AS6"/>
    <mergeCell ref="AG11:AG12"/>
    <mergeCell ref="AH8:AH12"/>
    <mergeCell ref="AI8:AM8"/>
    <mergeCell ref="AB7:AG7"/>
  </mergeCells>
  <printOptions horizontalCentered="1"/>
  <pageMargins left="0.2" right="0.196850393700787" top="0.37" bottom="0.31" header="0.32" footer="0.25"/>
  <pageSetup paperSize="9" scale="32" fitToHeight="0" orientation="landscape" r:id="rId1"/>
  <headerFooter differentFirst="1" alignWithMargins="0">
    <oddHeader>&amp;C&amp;P</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6"/>
  <sheetViews>
    <sheetView zoomScaleNormal="100" zoomScaleSheetLayoutView="100" workbookViewId="0">
      <selection activeCell="B32" sqref="B32"/>
    </sheetView>
  </sheetViews>
  <sheetFormatPr defaultColWidth="11.42578125" defaultRowHeight="15.75"/>
  <cols>
    <col min="1" max="1" width="6.7109375" style="1" customWidth="1"/>
    <col min="2" max="2" width="80.5703125" style="1" customWidth="1"/>
    <col min="3" max="3" width="15.140625" style="1" customWidth="1"/>
    <col min="4" max="4" width="19.140625" style="1" customWidth="1"/>
    <col min="5" max="5" width="16.5703125" style="1" customWidth="1"/>
    <col min="6" max="6" width="16.28515625" style="1" customWidth="1"/>
    <col min="7" max="7" width="30.42578125" style="1" customWidth="1"/>
    <col min="8" max="14" width="8.7109375" style="1" hidden="1" customWidth="1"/>
    <col min="15" max="15" width="2.140625" style="1" hidden="1" customWidth="1"/>
    <col min="16" max="16384" width="11.42578125" style="1"/>
  </cols>
  <sheetData>
    <row r="1" spans="1:28">
      <c r="A1" s="215" t="s">
        <v>51</v>
      </c>
      <c r="B1" s="215"/>
      <c r="C1" s="215"/>
      <c r="D1" s="215"/>
      <c r="E1" s="215"/>
      <c r="F1" s="215"/>
      <c r="G1" s="215"/>
    </row>
    <row r="2" spans="1:28">
      <c r="A2" s="216" t="s">
        <v>30</v>
      </c>
      <c r="B2" s="216"/>
      <c r="C2" s="216"/>
      <c r="D2" s="216"/>
      <c r="E2" s="216"/>
      <c r="F2" s="216"/>
      <c r="G2" s="216"/>
    </row>
    <row r="3" spans="1:28" s="5" customFormat="1" ht="18" customHeight="1">
      <c r="A3" s="216"/>
      <c r="B3" s="216"/>
      <c r="C3" s="216"/>
      <c r="D3" s="216"/>
      <c r="E3" s="216"/>
      <c r="F3" s="216"/>
      <c r="G3" s="216"/>
      <c r="H3" s="2"/>
      <c r="I3" s="2"/>
      <c r="J3" s="2"/>
      <c r="K3" s="2"/>
      <c r="L3" s="2"/>
      <c r="M3" s="3"/>
      <c r="N3" s="3"/>
      <c r="O3" s="3"/>
      <c r="P3" s="3"/>
      <c r="Q3" s="3"/>
      <c r="R3" s="3"/>
      <c r="S3" s="3"/>
      <c r="T3" s="3"/>
      <c r="U3" s="3"/>
      <c r="V3" s="3"/>
      <c r="W3" s="4"/>
      <c r="X3" s="4"/>
      <c r="Y3" s="4"/>
      <c r="Z3" s="4"/>
      <c r="AA3" s="4"/>
      <c r="AB3" s="4"/>
    </row>
    <row r="4" spans="1:28" s="7" customFormat="1" ht="37.5" customHeight="1">
      <c r="A4" s="217" t="s">
        <v>9</v>
      </c>
      <c r="B4" s="217" t="s">
        <v>10</v>
      </c>
      <c r="C4" s="218" t="s">
        <v>11</v>
      </c>
      <c r="D4" s="218" t="s">
        <v>49</v>
      </c>
      <c r="E4" s="221" t="s">
        <v>31</v>
      </c>
      <c r="F4" s="222"/>
      <c r="G4" s="217" t="s">
        <v>34</v>
      </c>
      <c r="H4" s="6"/>
      <c r="I4" s="6"/>
      <c r="J4" s="6"/>
      <c r="K4" s="6"/>
      <c r="L4" s="6"/>
      <c r="M4" s="6"/>
      <c r="N4" s="6"/>
      <c r="O4" s="6"/>
    </row>
    <row r="5" spans="1:28" s="7" customFormat="1" ht="18.75" customHeight="1">
      <c r="A5" s="217"/>
      <c r="B5" s="217"/>
      <c r="C5" s="219"/>
      <c r="D5" s="219"/>
      <c r="E5" s="217" t="s">
        <v>32</v>
      </c>
      <c r="F5" s="218" t="s">
        <v>33</v>
      </c>
      <c r="G5" s="217"/>
      <c r="H5" s="8"/>
      <c r="I5" s="8"/>
      <c r="J5" s="8"/>
      <c r="K5" s="8"/>
      <c r="L5" s="8"/>
      <c r="M5" s="8"/>
      <c r="N5" s="8"/>
      <c r="O5" s="8"/>
      <c r="P5" s="8"/>
      <c r="Q5" s="8"/>
      <c r="R5" s="8"/>
    </row>
    <row r="6" spans="1:28" s="9" customFormat="1" ht="20.25" customHeight="1">
      <c r="A6" s="217"/>
      <c r="B6" s="217"/>
      <c r="C6" s="220"/>
      <c r="D6" s="220"/>
      <c r="E6" s="217"/>
      <c r="F6" s="220"/>
      <c r="G6" s="217"/>
    </row>
    <row r="7" spans="1:28" s="10" customFormat="1" ht="38.25" customHeight="1">
      <c r="A7" s="30" t="s">
        <v>14</v>
      </c>
      <c r="B7" s="11" t="s">
        <v>210</v>
      </c>
      <c r="C7" s="30"/>
      <c r="D7" s="30"/>
      <c r="E7" s="30"/>
      <c r="F7" s="30"/>
      <c r="G7" s="30"/>
      <c r="H7" s="27"/>
      <c r="I7" s="27"/>
      <c r="J7" s="27"/>
      <c r="K7" s="27"/>
      <c r="L7" s="27"/>
      <c r="M7" s="27"/>
      <c r="N7" s="27"/>
      <c r="O7" s="28"/>
    </row>
    <row r="8" spans="1:28" s="36" customFormat="1" ht="45.75" customHeight="1">
      <c r="A8" s="18">
        <v>1</v>
      </c>
      <c r="B8" s="31" t="s">
        <v>211</v>
      </c>
      <c r="C8" s="32" t="s">
        <v>212</v>
      </c>
      <c r="D8" s="32">
        <v>195</v>
      </c>
      <c r="E8" s="33">
        <v>202</v>
      </c>
      <c r="F8" s="33">
        <v>195</v>
      </c>
      <c r="G8" s="33">
        <v>182</v>
      </c>
      <c r="H8" s="34" t="s">
        <v>213</v>
      </c>
      <c r="I8" s="34"/>
      <c r="J8" s="34"/>
      <c r="K8" s="34"/>
      <c r="L8" s="34"/>
      <c r="M8" s="34"/>
      <c r="N8" s="34"/>
      <c r="O8" s="35"/>
    </row>
    <row r="9" spans="1:28" s="36" customFormat="1" ht="65.25" customHeight="1">
      <c r="A9" s="33">
        <v>2</v>
      </c>
      <c r="B9" s="31" t="s">
        <v>214</v>
      </c>
      <c r="C9" s="20"/>
      <c r="D9" s="20"/>
      <c r="E9" s="19"/>
      <c r="F9" s="19"/>
      <c r="G9" s="19"/>
      <c r="H9" s="34"/>
      <c r="I9" s="34"/>
      <c r="J9" s="34"/>
      <c r="K9" s="34"/>
      <c r="L9" s="34"/>
      <c r="M9" s="34"/>
      <c r="N9" s="34"/>
      <c r="O9" s="35"/>
    </row>
    <row r="10" spans="1:28" s="16" customFormat="1" ht="88.5" customHeight="1">
      <c r="A10" s="19">
        <v>3</v>
      </c>
      <c r="B10" s="31" t="s">
        <v>215</v>
      </c>
      <c r="C10" s="22"/>
      <c r="D10" s="22"/>
      <c r="E10" s="136">
        <v>1</v>
      </c>
      <c r="F10" s="136">
        <v>1</v>
      </c>
      <c r="G10" s="136">
        <v>1</v>
      </c>
    </row>
    <row r="11" spans="1:28" s="16" customFormat="1" ht="45.75" customHeight="1">
      <c r="A11" s="33">
        <v>4</v>
      </c>
      <c r="B11" s="31" t="s">
        <v>216</v>
      </c>
      <c r="C11" s="22"/>
      <c r="D11" s="22"/>
      <c r="E11" s="19"/>
      <c r="F11" s="19"/>
      <c r="G11" s="19"/>
    </row>
    <row r="12" spans="1:28" s="16" customFormat="1" ht="68.25" customHeight="1">
      <c r="A12" s="33">
        <v>5</v>
      </c>
      <c r="B12" s="31" t="s">
        <v>217</v>
      </c>
      <c r="C12" s="22"/>
      <c r="D12" s="22"/>
      <c r="E12" s="136">
        <v>1</v>
      </c>
      <c r="F12" s="136">
        <v>1</v>
      </c>
      <c r="G12" s="136">
        <v>1</v>
      </c>
    </row>
    <row r="13" spans="1:28" s="42" customFormat="1" ht="45.75" customHeight="1">
      <c r="A13" s="37" t="s">
        <v>15</v>
      </c>
      <c r="B13" s="38" t="s">
        <v>218</v>
      </c>
      <c r="C13" s="39"/>
      <c r="D13" s="40"/>
      <c r="E13" s="41"/>
      <c r="F13" s="41"/>
      <c r="G13" s="41"/>
    </row>
    <row r="14" spans="1:28" ht="37.5" customHeight="1">
      <c r="A14" s="33">
        <v>1</v>
      </c>
      <c r="B14" s="135" t="s">
        <v>238</v>
      </c>
      <c r="C14" s="29"/>
      <c r="D14" s="32" t="s">
        <v>239</v>
      </c>
      <c r="E14" s="32" t="s">
        <v>239</v>
      </c>
      <c r="F14" s="32" t="s">
        <v>239</v>
      </c>
      <c r="G14" s="32" t="s">
        <v>240</v>
      </c>
    </row>
    <row r="15" spans="1:28" ht="22.5" customHeight="1">
      <c r="A15" s="21">
        <v>2</v>
      </c>
      <c r="B15" s="135" t="s">
        <v>241</v>
      </c>
      <c r="C15" s="29" t="s">
        <v>242</v>
      </c>
      <c r="D15" s="32">
        <v>1.35</v>
      </c>
      <c r="E15" s="32">
        <v>1.35</v>
      </c>
      <c r="F15" s="32">
        <v>1.35</v>
      </c>
      <c r="G15" s="32">
        <v>1.3</v>
      </c>
    </row>
    <row r="16" spans="1:28" ht="22.5" customHeight="1">
      <c r="A16" s="33">
        <v>3</v>
      </c>
      <c r="B16" s="135" t="s">
        <v>243</v>
      </c>
      <c r="C16" s="29" t="s">
        <v>242</v>
      </c>
      <c r="D16" s="32">
        <v>100</v>
      </c>
      <c r="E16" s="32">
        <v>100</v>
      </c>
      <c r="F16" s="32">
        <v>100</v>
      </c>
      <c r="G16" s="32">
        <v>100</v>
      </c>
    </row>
    <row r="17" spans="1:7" ht="22.5" customHeight="1">
      <c r="A17" s="21">
        <v>4</v>
      </c>
      <c r="B17" s="135" t="s">
        <v>244</v>
      </c>
      <c r="C17" s="29" t="s">
        <v>242</v>
      </c>
      <c r="D17" s="32">
        <v>100</v>
      </c>
      <c r="E17" s="32">
        <v>100</v>
      </c>
      <c r="F17" s="32">
        <v>100</v>
      </c>
      <c r="G17" s="32">
        <v>100</v>
      </c>
    </row>
    <row r="18" spans="1:7" ht="22.5" customHeight="1">
      <c r="A18" s="33">
        <v>5</v>
      </c>
      <c r="B18" s="135" t="s">
        <v>245</v>
      </c>
      <c r="C18" s="29" t="s">
        <v>242</v>
      </c>
      <c r="D18" s="32">
        <v>100</v>
      </c>
      <c r="E18" s="32">
        <v>100</v>
      </c>
      <c r="F18" s="32">
        <v>100</v>
      </c>
      <c r="G18" s="32">
        <v>100</v>
      </c>
    </row>
    <row r="19" spans="1:7" ht="22.5" customHeight="1">
      <c r="A19" s="21">
        <v>6</v>
      </c>
      <c r="B19" s="135" t="s">
        <v>246</v>
      </c>
      <c r="C19" s="29" t="s">
        <v>242</v>
      </c>
      <c r="D19" s="32">
        <v>100</v>
      </c>
      <c r="E19" s="32">
        <v>100</v>
      </c>
      <c r="F19" s="32">
        <v>100</v>
      </c>
      <c r="G19" s="32">
        <v>100</v>
      </c>
    </row>
    <row r="20" spans="1:7" ht="22.5" customHeight="1">
      <c r="A20" s="33">
        <v>7</v>
      </c>
      <c r="B20" s="135" t="s">
        <v>247</v>
      </c>
      <c r="C20" s="29" t="s">
        <v>242</v>
      </c>
      <c r="D20" s="32">
        <v>100</v>
      </c>
      <c r="E20" s="32">
        <v>100</v>
      </c>
      <c r="F20" s="32">
        <v>100</v>
      </c>
      <c r="G20" s="32">
        <v>100</v>
      </c>
    </row>
    <row r="21" spans="1:7" ht="22.5" customHeight="1">
      <c r="A21" s="21">
        <v>8</v>
      </c>
      <c r="B21" s="135" t="s">
        <v>248</v>
      </c>
      <c r="C21" s="29" t="s">
        <v>242</v>
      </c>
      <c r="D21" s="32">
        <v>100</v>
      </c>
      <c r="E21" s="32">
        <v>100</v>
      </c>
      <c r="F21" s="32">
        <v>100</v>
      </c>
      <c r="G21" s="32">
        <v>100</v>
      </c>
    </row>
    <row r="22" spans="1:7" ht="55.5" customHeight="1">
      <c r="A22" s="33">
        <v>9</v>
      </c>
      <c r="B22" s="135" t="s">
        <v>249</v>
      </c>
      <c r="C22" s="29" t="s">
        <v>242</v>
      </c>
      <c r="D22" s="32">
        <v>100</v>
      </c>
      <c r="E22" s="32">
        <v>100</v>
      </c>
      <c r="F22" s="32">
        <v>100</v>
      </c>
      <c r="G22" s="32">
        <v>100</v>
      </c>
    </row>
    <row r="23" spans="1:7" ht="22.5" customHeight="1">
      <c r="A23" s="21">
        <v>10</v>
      </c>
      <c r="B23" s="135" t="s">
        <v>250</v>
      </c>
      <c r="C23" s="29" t="s">
        <v>242</v>
      </c>
      <c r="D23" s="32">
        <v>100</v>
      </c>
      <c r="E23" s="32">
        <v>100</v>
      </c>
      <c r="F23" s="32">
        <v>100</v>
      </c>
      <c r="G23" s="32">
        <v>100</v>
      </c>
    </row>
    <row r="24" spans="1:7" ht="22.5" customHeight="1">
      <c r="A24" s="33">
        <v>11</v>
      </c>
      <c r="B24" s="135" t="s">
        <v>251</v>
      </c>
      <c r="C24" s="29" t="s">
        <v>242</v>
      </c>
      <c r="D24" s="32">
        <v>89.7</v>
      </c>
      <c r="E24" s="32">
        <v>89.7</v>
      </c>
      <c r="F24" s="32">
        <v>89.7</v>
      </c>
      <c r="G24" s="32">
        <v>90</v>
      </c>
    </row>
    <row r="25" spans="1:7" ht="22.5" customHeight="1">
      <c r="A25" s="21">
        <v>12</v>
      </c>
      <c r="B25" s="135" t="s">
        <v>252</v>
      </c>
      <c r="C25" s="29" t="s">
        <v>242</v>
      </c>
      <c r="D25" s="32">
        <v>99.7</v>
      </c>
      <c r="E25" s="32">
        <v>99.7</v>
      </c>
      <c r="F25" s="32">
        <v>99.7</v>
      </c>
      <c r="G25" s="32">
        <v>99.7</v>
      </c>
    </row>
    <row r="26" spans="1:7" ht="22.5" customHeight="1">
      <c r="A26" s="33">
        <v>13</v>
      </c>
      <c r="B26" s="135" t="s">
        <v>253</v>
      </c>
      <c r="C26" s="29" t="s">
        <v>242</v>
      </c>
      <c r="D26" s="32">
        <v>97</v>
      </c>
      <c r="E26" s="32">
        <v>97</v>
      </c>
      <c r="F26" s="32">
        <v>97</v>
      </c>
      <c r="G26" s="32">
        <v>97</v>
      </c>
    </row>
    <row r="27" spans="1:7" ht="22.5" customHeight="1">
      <c r="A27" s="21">
        <v>14</v>
      </c>
      <c r="B27" s="135" t="s">
        <v>254</v>
      </c>
      <c r="C27" s="29" t="s">
        <v>242</v>
      </c>
      <c r="D27" s="32">
        <v>96</v>
      </c>
      <c r="E27" s="32">
        <v>96</v>
      </c>
      <c r="F27" s="32">
        <v>96</v>
      </c>
      <c r="G27" s="32">
        <v>97</v>
      </c>
    </row>
    <row r="28" spans="1:7" ht="22.5" customHeight="1">
      <c r="A28" s="33">
        <v>15</v>
      </c>
      <c r="B28" s="135" t="s">
        <v>255</v>
      </c>
      <c r="C28" s="29" t="s">
        <v>242</v>
      </c>
      <c r="D28" s="32">
        <v>100</v>
      </c>
      <c r="E28" s="32">
        <v>100</v>
      </c>
      <c r="F28" s="32">
        <v>100</v>
      </c>
      <c r="G28" s="32">
        <v>100</v>
      </c>
    </row>
    <row r="29" spans="1:7" ht="22.5" customHeight="1">
      <c r="A29" s="21">
        <v>16</v>
      </c>
      <c r="B29" s="135" t="s">
        <v>256</v>
      </c>
      <c r="C29" s="29" t="s">
        <v>242</v>
      </c>
      <c r="D29" s="134">
        <v>9.9599999999999994E-2</v>
      </c>
      <c r="E29" s="134">
        <v>9.9599999999999994E-2</v>
      </c>
      <c r="F29" s="134">
        <v>9.9599999999999994E-2</v>
      </c>
      <c r="G29" s="33">
        <v>9.56</v>
      </c>
    </row>
    <row r="30" spans="1:7" ht="22.5" customHeight="1">
      <c r="A30" s="33">
        <v>17</v>
      </c>
      <c r="B30" s="135" t="s">
        <v>257</v>
      </c>
      <c r="C30" s="133" t="s">
        <v>242</v>
      </c>
      <c r="D30" s="133">
        <v>84.7</v>
      </c>
      <c r="E30" s="133">
        <v>84.7</v>
      </c>
      <c r="F30" s="133">
        <v>84.7</v>
      </c>
      <c r="G30" s="133">
        <v>85</v>
      </c>
    </row>
    <row r="31" spans="1:7" ht="22.5" customHeight="1">
      <c r="A31" s="21">
        <v>18</v>
      </c>
      <c r="B31" s="135" t="s">
        <v>258</v>
      </c>
      <c r="C31" s="133" t="s">
        <v>242</v>
      </c>
      <c r="D31" s="133">
        <v>93</v>
      </c>
      <c r="E31" s="133">
        <v>93</v>
      </c>
      <c r="F31" s="133">
        <v>93</v>
      </c>
      <c r="G31" s="133">
        <v>93</v>
      </c>
    </row>
    <row r="32" spans="1:7" ht="22.5" customHeight="1">
      <c r="A32" s="33">
        <v>19</v>
      </c>
      <c r="B32" s="135" t="s">
        <v>259</v>
      </c>
      <c r="C32" s="29" t="s">
        <v>242</v>
      </c>
      <c r="D32" s="32">
        <v>100</v>
      </c>
      <c r="E32" s="32">
        <v>100</v>
      </c>
      <c r="F32" s="32">
        <v>100</v>
      </c>
      <c r="G32" s="32">
        <v>100</v>
      </c>
    </row>
    <row r="33" spans="1:7" ht="22.5" customHeight="1">
      <c r="A33" s="21">
        <v>20</v>
      </c>
      <c r="B33" s="135" t="s">
        <v>260</v>
      </c>
      <c r="C33" s="29" t="s">
        <v>242</v>
      </c>
      <c r="D33" s="32">
        <v>100</v>
      </c>
      <c r="E33" s="32">
        <v>100</v>
      </c>
      <c r="F33" s="32">
        <v>100</v>
      </c>
      <c r="G33" s="32">
        <v>100</v>
      </c>
    </row>
    <row r="34" spans="1:7" s="42" customFormat="1" ht="45.75" customHeight="1">
      <c r="A34" s="37" t="s">
        <v>23</v>
      </c>
      <c r="B34" s="38" t="s">
        <v>261</v>
      </c>
      <c r="C34" s="39"/>
      <c r="D34" s="40"/>
      <c r="E34" s="41"/>
      <c r="F34" s="41"/>
      <c r="G34" s="41"/>
    </row>
    <row r="35" spans="1:7" s="16" customFormat="1" ht="30.75" customHeight="1">
      <c r="A35" s="21">
        <v>1</v>
      </c>
      <c r="B35" s="142" t="s">
        <v>262</v>
      </c>
      <c r="C35" s="22" t="s">
        <v>264</v>
      </c>
      <c r="D35" s="143">
        <v>0</v>
      </c>
      <c r="E35" s="144"/>
      <c r="F35" s="144"/>
      <c r="G35" s="145">
        <v>1</v>
      </c>
    </row>
    <row r="36" spans="1:7" s="16" customFormat="1" ht="24" customHeight="1">
      <c r="A36" s="21">
        <v>2</v>
      </c>
      <c r="B36" s="142" t="s">
        <v>263</v>
      </c>
      <c r="C36" s="22" t="s">
        <v>264</v>
      </c>
      <c r="D36" s="143">
        <v>0</v>
      </c>
      <c r="E36" s="144"/>
      <c r="F36" s="144"/>
      <c r="G36" s="145">
        <v>1</v>
      </c>
    </row>
  </sheetData>
  <mergeCells count="11">
    <mergeCell ref="A1:G1"/>
    <mergeCell ref="A3:G3"/>
    <mergeCell ref="A2:G2"/>
    <mergeCell ref="A4:A6"/>
    <mergeCell ref="B4:B6"/>
    <mergeCell ref="C4:C6"/>
    <mergeCell ref="D4:D6"/>
    <mergeCell ref="E4:F4"/>
    <mergeCell ref="G4:G6"/>
    <mergeCell ref="E5:E6"/>
    <mergeCell ref="F5:F6"/>
  </mergeCells>
  <phoneticPr fontId="2" type="noConversion"/>
  <printOptions horizontalCentered="1"/>
  <pageMargins left="0.39370078740157483" right="0.39370078740157483" top="0.59055118110236227" bottom="0.59055118110236227" header="0.51181102362204722" footer="0.51181102362204722"/>
  <pageSetup paperSize="9" scale="72"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tabSelected="1" zoomScale="80" zoomScaleNormal="80" workbookViewId="0">
      <pane xSplit="2" ySplit="9" topLeftCell="C31" activePane="bottomRight" state="frozen"/>
      <selection pane="topRight" activeCell="C1" sqref="C1"/>
      <selection pane="bottomLeft" activeCell="A10" sqref="A10"/>
      <selection pane="bottomRight" activeCell="L35" sqref="L35"/>
    </sheetView>
  </sheetViews>
  <sheetFormatPr defaultColWidth="11.42578125" defaultRowHeight="15.75"/>
  <cols>
    <col min="1" max="1" width="4.7109375" style="91" customWidth="1"/>
    <col min="2" max="2" width="44.85546875" style="91" customWidth="1"/>
    <col min="3" max="3" width="12.85546875" style="91" customWidth="1"/>
    <col min="4" max="4" width="11.28515625" style="139" customWidth="1"/>
    <col min="5" max="5" width="8.7109375" style="139" customWidth="1"/>
    <col min="6" max="6" width="11.7109375" style="91" customWidth="1"/>
    <col min="7" max="7" width="12.42578125" style="91" customWidth="1"/>
    <col min="8" max="8" width="11.85546875" style="91" customWidth="1"/>
    <col min="9" max="9" width="8.5703125" style="91" hidden="1" customWidth="1"/>
    <col min="10" max="10" width="9" style="91" hidden="1" customWidth="1"/>
    <col min="11" max="11" width="13.85546875" style="91" customWidth="1"/>
    <col min="12" max="12" width="12.7109375" style="91" customWidth="1"/>
    <col min="13" max="14" width="7.28515625" style="91" hidden="1" customWidth="1"/>
    <col min="15" max="15" width="15" style="91" hidden="1" customWidth="1"/>
    <col min="16" max="16" width="10" style="91" hidden="1" customWidth="1"/>
    <col min="17" max="17" width="7.28515625" style="91" hidden="1" customWidth="1"/>
    <col min="18" max="18" width="15.28515625" style="91" hidden="1" customWidth="1"/>
    <col min="19" max="21" width="11.5703125" style="91" hidden="1" customWidth="1"/>
    <col min="22" max="23" width="14.28515625" style="139" customWidth="1"/>
    <col min="24" max="24" width="12.5703125" style="91" customWidth="1"/>
    <col min="25" max="27" width="9" style="91" hidden="1" customWidth="1"/>
    <col min="28" max="28" width="8.42578125" style="91" hidden="1" customWidth="1"/>
    <col min="29" max="29" width="9.140625" style="92" hidden="1" customWidth="1"/>
    <col min="30" max="30" width="10.85546875" style="92" hidden="1" customWidth="1"/>
    <col min="31" max="31" width="6.7109375" style="91" customWidth="1"/>
    <col min="32" max="253" width="11.42578125" style="91"/>
    <col min="254" max="254" width="4" style="91" customWidth="1"/>
    <col min="255" max="255" width="43.7109375" style="91" customWidth="1"/>
    <col min="256" max="256" width="10.42578125" style="91" customWidth="1"/>
    <col min="257" max="257" width="8.42578125" style="91" customWidth="1"/>
    <col min="258" max="258" width="8.28515625" style="91" customWidth="1"/>
    <col min="259" max="259" width="10.140625" style="91" customWidth="1"/>
    <col min="260" max="260" width="9.5703125" style="91" customWidth="1"/>
    <col min="261" max="261" width="9.28515625" style="91" customWidth="1"/>
    <col min="262" max="263" width="7.5703125" style="91" customWidth="1"/>
    <col min="264" max="264" width="8.140625" style="91" customWidth="1"/>
    <col min="265" max="265" width="8.7109375" style="91" customWidth="1"/>
    <col min="266" max="266" width="9.140625" style="91" customWidth="1"/>
    <col min="267" max="267" width="8.85546875" style="91" customWidth="1"/>
    <col min="268" max="268" width="6" style="91" customWidth="1"/>
    <col min="269" max="269" width="7.5703125" style="91" customWidth="1"/>
    <col min="270" max="270" width="8" style="91" customWidth="1"/>
    <col min="271" max="271" width="8.140625" style="91" customWidth="1"/>
    <col min="272" max="272" width="7" style="91" customWidth="1"/>
    <col min="273" max="273" width="7.5703125" style="91" customWidth="1"/>
    <col min="274" max="274" width="7.42578125" style="91" customWidth="1"/>
    <col min="275" max="275" width="7.28515625" style="91" customWidth="1"/>
    <col min="276" max="276" width="7" style="91" customWidth="1"/>
    <col min="277" max="277" width="7.5703125" style="91" customWidth="1"/>
    <col min="278" max="278" width="8.28515625" style="91" customWidth="1"/>
    <col min="279" max="279" width="7.5703125" style="91" customWidth="1"/>
    <col min="280" max="280" width="11.140625" style="91" customWidth="1"/>
    <col min="281" max="281" width="6.42578125" style="91" customWidth="1"/>
    <col min="282" max="282" width="7.5703125" style="91" customWidth="1"/>
    <col min="283" max="283" width="9" style="91" customWidth="1"/>
    <col min="284" max="284" width="8.42578125" style="91" bestFit="1" customWidth="1"/>
    <col min="285" max="285" width="9.140625" style="91" bestFit="1" customWidth="1"/>
    <col min="286" max="286" width="10.85546875" style="91" customWidth="1"/>
    <col min="287" max="287" width="6.7109375" style="91" customWidth="1"/>
    <col min="288" max="509" width="11.42578125" style="91"/>
    <col min="510" max="510" width="4" style="91" customWidth="1"/>
    <col min="511" max="511" width="43.7109375" style="91" customWidth="1"/>
    <col min="512" max="512" width="10.42578125" style="91" customWidth="1"/>
    <col min="513" max="513" width="8.42578125" style="91" customWidth="1"/>
    <col min="514" max="514" width="8.28515625" style="91" customWidth="1"/>
    <col min="515" max="515" width="10.140625" style="91" customWidth="1"/>
    <col min="516" max="516" width="9.5703125" style="91" customWidth="1"/>
    <col min="517" max="517" width="9.28515625" style="91" customWidth="1"/>
    <col min="518" max="519" width="7.5703125" style="91" customWidth="1"/>
    <col min="520" max="520" width="8.140625" style="91" customWidth="1"/>
    <col min="521" max="521" width="8.7109375" style="91" customWidth="1"/>
    <col min="522" max="522" width="9.140625" style="91" customWidth="1"/>
    <col min="523" max="523" width="8.85546875" style="91" customWidth="1"/>
    <col min="524" max="524" width="6" style="91" customWidth="1"/>
    <col min="525" max="525" width="7.5703125" style="91" customWidth="1"/>
    <col min="526" max="526" width="8" style="91" customWidth="1"/>
    <col min="527" max="527" width="8.140625" style="91" customWidth="1"/>
    <col min="528" max="528" width="7" style="91" customWidth="1"/>
    <col min="529" max="529" width="7.5703125" style="91" customWidth="1"/>
    <col min="530" max="530" width="7.42578125" style="91" customWidth="1"/>
    <col min="531" max="531" width="7.28515625" style="91" customWidth="1"/>
    <col min="532" max="532" width="7" style="91" customWidth="1"/>
    <col min="533" max="533" width="7.5703125" style="91" customWidth="1"/>
    <col min="534" max="534" width="8.28515625" style="91" customWidth="1"/>
    <col min="535" max="535" width="7.5703125" style="91" customWidth="1"/>
    <col min="536" max="536" width="11.140625" style="91" customWidth="1"/>
    <col min="537" max="537" width="6.42578125" style="91" customWidth="1"/>
    <col min="538" max="538" width="7.5703125" style="91" customWidth="1"/>
    <col min="539" max="539" width="9" style="91" customWidth="1"/>
    <col min="540" max="540" width="8.42578125" style="91" bestFit="1" customWidth="1"/>
    <col min="541" max="541" width="9.140625" style="91" bestFit="1" customWidth="1"/>
    <col min="542" max="542" width="10.85546875" style="91" customWidth="1"/>
    <col min="543" max="543" width="6.7109375" style="91" customWidth="1"/>
    <col min="544" max="765" width="11.42578125" style="91"/>
    <col min="766" max="766" width="4" style="91" customWidth="1"/>
    <col min="767" max="767" width="43.7109375" style="91" customWidth="1"/>
    <col min="768" max="768" width="10.42578125" style="91" customWidth="1"/>
    <col min="769" max="769" width="8.42578125" style="91" customWidth="1"/>
    <col min="770" max="770" width="8.28515625" style="91" customWidth="1"/>
    <col min="771" max="771" width="10.140625" style="91" customWidth="1"/>
    <col min="772" max="772" width="9.5703125" style="91" customWidth="1"/>
    <col min="773" max="773" width="9.28515625" style="91" customWidth="1"/>
    <col min="774" max="775" width="7.5703125" style="91" customWidth="1"/>
    <col min="776" max="776" width="8.140625" style="91" customWidth="1"/>
    <col min="777" max="777" width="8.7109375" style="91" customWidth="1"/>
    <col min="778" max="778" width="9.140625" style="91" customWidth="1"/>
    <col min="779" max="779" width="8.85546875" style="91" customWidth="1"/>
    <col min="780" max="780" width="6" style="91" customWidth="1"/>
    <col min="781" max="781" width="7.5703125" style="91" customWidth="1"/>
    <col min="782" max="782" width="8" style="91" customWidth="1"/>
    <col min="783" max="783" width="8.140625" style="91" customWidth="1"/>
    <col min="784" max="784" width="7" style="91" customWidth="1"/>
    <col min="785" max="785" width="7.5703125" style="91" customWidth="1"/>
    <col min="786" max="786" width="7.42578125" style="91" customWidth="1"/>
    <col min="787" max="787" width="7.28515625" style="91" customWidth="1"/>
    <col min="788" max="788" width="7" style="91" customWidth="1"/>
    <col min="789" max="789" width="7.5703125" style="91" customWidth="1"/>
    <col min="790" max="790" width="8.28515625" style="91" customWidth="1"/>
    <col min="791" max="791" width="7.5703125" style="91" customWidth="1"/>
    <col min="792" max="792" width="11.140625" style="91" customWidth="1"/>
    <col min="793" max="793" width="6.42578125" style="91" customWidth="1"/>
    <col min="794" max="794" width="7.5703125" style="91" customWidth="1"/>
    <col min="795" max="795" width="9" style="91" customWidth="1"/>
    <col min="796" max="796" width="8.42578125" style="91" bestFit="1" customWidth="1"/>
    <col min="797" max="797" width="9.140625" style="91" bestFit="1" customWidth="1"/>
    <col min="798" max="798" width="10.85546875" style="91" customWidth="1"/>
    <col min="799" max="799" width="6.7109375" style="91" customWidth="1"/>
    <col min="800" max="1021" width="11.42578125" style="91"/>
    <col min="1022" max="1022" width="4" style="91" customWidth="1"/>
    <col min="1023" max="1023" width="43.7109375" style="91" customWidth="1"/>
    <col min="1024" max="1024" width="10.42578125" style="91" customWidth="1"/>
    <col min="1025" max="1025" width="8.42578125" style="91" customWidth="1"/>
    <col min="1026" max="1026" width="8.28515625" style="91" customWidth="1"/>
    <col min="1027" max="1027" width="10.140625" style="91" customWidth="1"/>
    <col min="1028" max="1028" width="9.5703125" style="91" customWidth="1"/>
    <col min="1029" max="1029" width="9.28515625" style="91" customWidth="1"/>
    <col min="1030" max="1031" width="7.5703125" style="91" customWidth="1"/>
    <col min="1032" max="1032" width="8.140625" style="91" customWidth="1"/>
    <col min="1033" max="1033" width="8.7109375" style="91" customWidth="1"/>
    <col min="1034" max="1034" width="9.140625" style="91" customWidth="1"/>
    <col min="1035" max="1035" width="8.85546875" style="91" customWidth="1"/>
    <col min="1036" max="1036" width="6" style="91" customWidth="1"/>
    <col min="1037" max="1037" width="7.5703125" style="91" customWidth="1"/>
    <col min="1038" max="1038" width="8" style="91" customWidth="1"/>
    <col min="1039" max="1039" width="8.140625" style="91" customWidth="1"/>
    <col min="1040" max="1040" width="7" style="91" customWidth="1"/>
    <col min="1041" max="1041" width="7.5703125" style="91" customWidth="1"/>
    <col min="1042" max="1042" width="7.42578125" style="91" customWidth="1"/>
    <col min="1043" max="1043" width="7.28515625" style="91" customWidth="1"/>
    <col min="1044" max="1044" width="7" style="91" customWidth="1"/>
    <col min="1045" max="1045" width="7.5703125" style="91" customWidth="1"/>
    <col min="1046" max="1046" width="8.28515625" style="91" customWidth="1"/>
    <col min="1047" max="1047" width="7.5703125" style="91" customWidth="1"/>
    <col min="1048" max="1048" width="11.140625" style="91" customWidth="1"/>
    <col min="1049" max="1049" width="6.42578125" style="91" customWidth="1"/>
    <col min="1050" max="1050" width="7.5703125" style="91" customWidth="1"/>
    <col min="1051" max="1051" width="9" style="91" customWidth="1"/>
    <col min="1052" max="1052" width="8.42578125" style="91" bestFit="1" customWidth="1"/>
    <col min="1053" max="1053" width="9.140625" style="91" bestFit="1" customWidth="1"/>
    <col min="1054" max="1054" width="10.85546875" style="91" customWidth="1"/>
    <col min="1055" max="1055" width="6.7109375" style="91" customWidth="1"/>
    <col min="1056" max="1277" width="11.42578125" style="91"/>
    <col min="1278" max="1278" width="4" style="91" customWidth="1"/>
    <col min="1279" max="1279" width="43.7109375" style="91" customWidth="1"/>
    <col min="1280" max="1280" width="10.42578125" style="91" customWidth="1"/>
    <col min="1281" max="1281" width="8.42578125" style="91" customWidth="1"/>
    <col min="1282" max="1282" width="8.28515625" style="91" customWidth="1"/>
    <col min="1283" max="1283" width="10.140625" style="91" customWidth="1"/>
    <col min="1284" max="1284" width="9.5703125" style="91" customWidth="1"/>
    <col min="1285" max="1285" width="9.28515625" style="91" customWidth="1"/>
    <col min="1286" max="1287" width="7.5703125" style="91" customWidth="1"/>
    <col min="1288" max="1288" width="8.140625" style="91" customWidth="1"/>
    <col min="1289" max="1289" width="8.7109375" style="91" customWidth="1"/>
    <col min="1290" max="1290" width="9.140625" style="91" customWidth="1"/>
    <col min="1291" max="1291" width="8.85546875" style="91" customWidth="1"/>
    <col min="1292" max="1292" width="6" style="91" customWidth="1"/>
    <col min="1293" max="1293" width="7.5703125" style="91" customWidth="1"/>
    <col min="1294" max="1294" width="8" style="91" customWidth="1"/>
    <col min="1295" max="1295" width="8.140625" style="91" customWidth="1"/>
    <col min="1296" max="1296" width="7" style="91" customWidth="1"/>
    <col min="1297" max="1297" width="7.5703125" style="91" customWidth="1"/>
    <col min="1298" max="1298" width="7.42578125" style="91" customWidth="1"/>
    <col min="1299" max="1299" width="7.28515625" style="91" customWidth="1"/>
    <col min="1300" max="1300" width="7" style="91" customWidth="1"/>
    <col min="1301" max="1301" width="7.5703125" style="91" customWidth="1"/>
    <col min="1302" max="1302" width="8.28515625" style="91" customWidth="1"/>
    <col min="1303" max="1303" width="7.5703125" style="91" customWidth="1"/>
    <col min="1304" max="1304" width="11.140625" style="91" customWidth="1"/>
    <col min="1305" max="1305" width="6.42578125" style="91" customWidth="1"/>
    <col min="1306" max="1306" width="7.5703125" style="91" customWidth="1"/>
    <col min="1307" max="1307" width="9" style="91" customWidth="1"/>
    <col min="1308" max="1308" width="8.42578125" style="91" bestFit="1" customWidth="1"/>
    <col min="1309" max="1309" width="9.140625" style="91" bestFit="1" customWidth="1"/>
    <col min="1310" max="1310" width="10.85546875" style="91" customWidth="1"/>
    <col min="1311" max="1311" width="6.7109375" style="91" customWidth="1"/>
    <col min="1312" max="1533" width="11.42578125" style="91"/>
    <col min="1534" max="1534" width="4" style="91" customWidth="1"/>
    <col min="1535" max="1535" width="43.7109375" style="91" customWidth="1"/>
    <col min="1536" max="1536" width="10.42578125" style="91" customWidth="1"/>
    <col min="1537" max="1537" width="8.42578125" style="91" customWidth="1"/>
    <col min="1538" max="1538" width="8.28515625" style="91" customWidth="1"/>
    <col min="1539" max="1539" width="10.140625" style="91" customWidth="1"/>
    <col min="1540" max="1540" width="9.5703125" style="91" customWidth="1"/>
    <col min="1541" max="1541" width="9.28515625" style="91" customWidth="1"/>
    <col min="1542" max="1543" width="7.5703125" style="91" customWidth="1"/>
    <col min="1544" max="1544" width="8.140625" style="91" customWidth="1"/>
    <col min="1545" max="1545" width="8.7109375" style="91" customWidth="1"/>
    <col min="1546" max="1546" width="9.140625" style="91" customWidth="1"/>
    <col min="1547" max="1547" width="8.85546875" style="91" customWidth="1"/>
    <col min="1548" max="1548" width="6" style="91" customWidth="1"/>
    <col min="1549" max="1549" width="7.5703125" style="91" customWidth="1"/>
    <col min="1550" max="1550" width="8" style="91" customWidth="1"/>
    <col min="1551" max="1551" width="8.140625" style="91" customWidth="1"/>
    <col min="1552" max="1552" width="7" style="91" customWidth="1"/>
    <col min="1553" max="1553" width="7.5703125" style="91" customWidth="1"/>
    <col min="1554" max="1554" width="7.42578125" style="91" customWidth="1"/>
    <col min="1555" max="1555" width="7.28515625" style="91" customWidth="1"/>
    <col min="1556" max="1556" width="7" style="91" customWidth="1"/>
    <col min="1557" max="1557" width="7.5703125" style="91" customWidth="1"/>
    <col min="1558" max="1558" width="8.28515625" style="91" customWidth="1"/>
    <col min="1559" max="1559" width="7.5703125" style="91" customWidth="1"/>
    <col min="1560" max="1560" width="11.140625" style="91" customWidth="1"/>
    <col min="1561" max="1561" width="6.42578125" style="91" customWidth="1"/>
    <col min="1562" max="1562" width="7.5703125" style="91" customWidth="1"/>
    <col min="1563" max="1563" width="9" style="91" customWidth="1"/>
    <col min="1564" max="1564" width="8.42578125" style="91" bestFit="1" customWidth="1"/>
    <col min="1565" max="1565" width="9.140625" style="91" bestFit="1" customWidth="1"/>
    <col min="1566" max="1566" width="10.85546875" style="91" customWidth="1"/>
    <col min="1567" max="1567" width="6.7109375" style="91" customWidth="1"/>
    <col min="1568" max="1789" width="11.42578125" style="91"/>
    <col min="1790" max="1790" width="4" style="91" customWidth="1"/>
    <col min="1791" max="1791" width="43.7109375" style="91" customWidth="1"/>
    <col min="1792" max="1792" width="10.42578125" style="91" customWidth="1"/>
    <col min="1793" max="1793" width="8.42578125" style="91" customWidth="1"/>
    <col min="1794" max="1794" width="8.28515625" style="91" customWidth="1"/>
    <col min="1795" max="1795" width="10.140625" style="91" customWidth="1"/>
    <col min="1796" max="1796" width="9.5703125" style="91" customWidth="1"/>
    <col min="1797" max="1797" width="9.28515625" style="91" customWidth="1"/>
    <col min="1798" max="1799" width="7.5703125" style="91" customWidth="1"/>
    <col min="1800" max="1800" width="8.140625" style="91" customWidth="1"/>
    <col min="1801" max="1801" width="8.7109375" style="91" customWidth="1"/>
    <col min="1802" max="1802" width="9.140625" style="91" customWidth="1"/>
    <col min="1803" max="1803" width="8.85546875" style="91" customWidth="1"/>
    <col min="1804" max="1804" width="6" style="91" customWidth="1"/>
    <col min="1805" max="1805" width="7.5703125" style="91" customWidth="1"/>
    <col min="1806" max="1806" width="8" style="91" customWidth="1"/>
    <col min="1807" max="1807" width="8.140625" style="91" customWidth="1"/>
    <col min="1808" max="1808" width="7" style="91" customWidth="1"/>
    <col min="1809" max="1809" width="7.5703125" style="91" customWidth="1"/>
    <col min="1810" max="1810" width="7.42578125" style="91" customWidth="1"/>
    <col min="1811" max="1811" width="7.28515625" style="91" customWidth="1"/>
    <col min="1812" max="1812" width="7" style="91" customWidth="1"/>
    <col min="1813" max="1813" width="7.5703125" style="91" customWidth="1"/>
    <col min="1814" max="1814" width="8.28515625" style="91" customWidth="1"/>
    <col min="1815" max="1815" width="7.5703125" style="91" customWidth="1"/>
    <col min="1816" max="1816" width="11.140625" style="91" customWidth="1"/>
    <col min="1817" max="1817" width="6.42578125" style="91" customWidth="1"/>
    <col min="1818" max="1818" width="7.5703125" style="91" customWidth="1"/>
    <col min="1819" max="1819" width="9" style="91" customWidth="1"/>
    <col min="1820" max="1820" width="8.42578125" style="91" bestFit="1" customWidth="1"/>
    <col min="1821" max="1821" width="9.140625" style="91" bestFit="1" customWidth="1"/>
    <col min="1822" max="1822" width="10.85546875" style="91" customWidth="1"/>
    <col min="1823" max="1823" width="6.7109375" style="91" customWidth="1"/>
    <col min="1824" max="2045" width="11.42578125" style="91"/>
    <col min="2046" max="2046" width="4" style="91" customWidth="1"/>
    <col min="2047" max="2047" width="43.7109375" style="91" customWidth="1"/>
    <col min="2048" max="2048" width="10.42578125" style="91" customWidth="1"/>
    <col min="2049" max="2049" width="8.42578125" style="91" customWidth="1"/>
    <col min="2050" max="2050" width="8.28515625" style="91" customWidth="1"/>
    <col min="2051" max="2051" width="10.140625" style="91" customWidth="1"/>
    <col min="2052" max="2052" width="9.5703125" style="91" customWidth="1"/>
    <col min="2053" max="2053" width="9.28515625" style="91" customWidth="1"/>
    <col min="2054" max="2055" width="7.5703125" style="91" customWidth="1"/>
    <col min="2056" max="2056" width="8.140625" style="91" customWidth="1"/>
    <col min="2057" max="2057" width="8.7109375" style="91" customWidth="1"/>
    <col min="2058" max="2058" width="9.140625" style="91" customWidth="1"/>
    <col min="2059" max="2059" width="8.85546875" style="91" customWidth="1"/>
    <col min="2060" max="2060" width="6" style="91" customWidth="1"/>
    <col min="2061" max="2061" width="7.5703125" style="91" customWidth="1"/>
    <col min="2062" max="2062" width="8" style="91" customWidth="1"/>
    <col min="2063" max="2063" width="8.140625" style="91" customWidth="1"/>
    <col min="2064" max="2064" width="7" style="91" customWidth="1"/>
    <col min="2065" max="2065" width="7.5703125" style="91" customWidth="1"/>
    <col min="2066" max="2066" width="7.42578125" style="91" customWidth="1"/>
    <col min="2067" max="2067" width="7.28515625" style="91" customWidth="1"/>
    <col min="2068" max="2068" width="7" style="91" customWidth="1"/>
    <col min="2069" max="2069" width="7.5703125" style="91" customWidth="1"/>
    <col min="2070" max="2070" width="8.28515625" style="91" customWidth="1"/>
    <col min="2071" max="2071" width="7.5703125" style="91" customWidth="1"/>
    <col min="2072" max="2072" width="11.140625" style="91" customWidth="1"/>
    <col min="2073" max="2073" width="6.42578125" style="91" customWidth="1"/>
    <col min="2074" max="2074" width="7.5703125" style="91" customWidth="1"/>
    <col min="2075" max="2075" width="9" style="91" customWidth="1"/>
    <col min="2076" max="2076" width="8.42578125" style="91" bestFit="1" customWidth="1"/>
    <col min="2077" max="2077" width="9.140625" style="91" bestFit="1" customWidth="1"/>
    <col min="2078" max="2078" width="10.85546875" style="91" customWidth="1"/>
    <col min="2079" max="2079" width="6.7109375" style="91" customWidth="1"/>
    <col min="2080" max="2301" width="11.42578125" style="91"/>
    <col min="2302" max="2302" width="4" style="91" customWidth="1"/>
    <col min="2303" max="2303" width="43.7109375" style="91" customWidth="1"/>
    <col min="2304" max="2304" width="10.42578125" style="91" customWidth="1"/>
    <col min="2305" max="2305" width="8.42578125" style="91" customWidth="1"/>
    <col min="2306" max="2306" width="8.28515625" style="91" customWidth="1"/>
    <col min="2307" max="2307" width="10.140625" style="91" customWidth="1"/>
    <col min="2308" max="2308" width="9.5703125" style="91" customWidth="1"/>
    <col min="2309" max="2309" width="9.28515625" style="91" customWidth="1"/>
    <col min="2310" max="2311" width="7.5703125" style="91" customWidth="1"/>
    <col min="2312" max="2312" width="8.140625" style="91" customWidth="1"/>
    <col min="2313" max="2313" width="8.7109375" style="91" customWidth="1"/>
    <col min="2314" max="2314" width="9.140625" style="91" customWidth="1"/>
    <col min="2315" max="2315" width="8.85546875" style="91" customWidth="1"/>
    <col min="2316" max="2316" width="6" style="91" customWidth="1"/>
    <col min="2317" max="2317" width="7.5703125" style="91" customWidth="1"/>
    <col min="2318" max="2318" width="8" style="91" customWidth="1"/>
    <col min="2319" max="2319" width="8.140625" style="91" customWidth="1"/>
    <col min="2320" max="2320" width="7" style="91" customWidth="1"/>
    <col min="2321" max="2321" width="7.5703125" style="91" customWidth="1"/>
    <col min="2322" max="2322" width="7.42578125" style="91" customWidth="1"/>
    <col min="2323" max="2323" width="7.28515625" style="91" customWidth="1"/>
    <col min="2324" max="2324" width="7" style="91" customWidth="1"/>
    <col min="2325" max="2325" width="7.5703125" style="91" customWidth="1"/>
    <col min="2326" max="2326" width="8.28515625" style="91" customWidth="1"/>
    <col min="2327" max="2327" width="7.5703125" style="91" customWidth="1"/>
    <col min="2328" max="2328" width="11.140625" style="91" customWidth="1"/>
    <col min="2329" max="2329" width="6.42578125" style="91" customWidth="1"/>
    <col min="2330" max="2330" width="7.5703125" style="91" customWidth="1"/>
    <col min="2331" max="2331" width="9" style="91" customWidth="1"/>
    <col min="2332" max="2332" width="8.42578125" style="91" bestFit="1" customWidth="1"/>
    <col min="2333" max="2333" width="9.140625" style="91" bestFit="1" customWidth="1"/>
    <col min="2334" max="2334" width="10.85546875" style="91" customWidth="1"/>
    <col min="2335" max="2335" width="6.7109375" style="91" customWidth="1"/>
    <col min="2336" max="2557" width="11.42578125" style="91"/>
    <col min="2558" max="2558" width="4" style="91" customWidth="1"/>
    <col min="2559" max="2559" width="43.7109375" style="91" customWidth="1"/>
    <col min="2560" max="2560" width="10.42578125" style="91" customWidth="1"/>
    <col min="2561" max="2561" width="8.42578125" style="91" customWidth="1"/>
    <col min="2562" max="2562" width="8.28515625" style="91" customWidth="1"/>
    <col min="2563" max="2563" width="10.140625" style="91" customWidth="1"/>
    <col min="2564" max="2564" width="9.5703125" style="91" customWidth="1"/>
    <col min="2565" max="2565" width="9.28515625" style="91" customWidth="1"/>
    <col min="2566" max="2567" width="7.5703125" style="91" customWidth="1"/>
    <col min="2568" max="2568" width="8.140625" style="91" customWidth="1"/>
    <col min="2569" max="2569" width="8.7109375" style="91" customWidth="1"/>
    <col min="2570" max="2570" width="9.140625" style="91" customWidth="1"/>
    <col min="2571" max="2571" width="8.85546875" style="91" customWidth="1"/>
    <col min="2572" max="2572" width="6" style="91" customWidth="1"/>
    <col min="2573" max="2573" width="7.5703125" style="91" customWidth="1"/>
    <col min="2574" max="2574" width="8" style="91" customWidth="1"/>
    <col min="2575" max="2575" width="8.140625" style="91" customWidth="1"/>
    <col min="2576" max="2576" width="7" style="91" customWidth="1"/>
    <col min="2577" max="2577" width="7.5703125" style="91" customWidth="1"/>
    <col min="2578" max="2578" width="7.42578125" style="91" customWidth="1"/>
    <col min="2579" max="2579" width="7.28515625" style="91" customWidth="1"/>
    <col min="2580" max="2580" width="7" style="91" customWidth="1"/>
    <col min="2581" max="2581" width="7.5703125" style="91" customWidth="1"/>
    <col min="2582" max="2582" width="8.28515625" style="91" customWidth="1"/>
    <col min="2583" max="2583" width="7.5703125" style="91" customWidth="1"/>
    <col min="2584" max="2584" width="11.140625" style="91" customWidth="1"/>
    <col min="2585" max="2585" width="6.42578125" style="91" customWidth="1"/>
    <col min="2586" max="2586" width="7.5703125" style="91" customWidth="1"/>
    <col min="2587" max="2587" width="9" style="91" customWidth="1"/>
    <col min="2588" max="2588" width="8.42578125" style="91" bestFit="1" customWidth="1"/>
    <col min="2589" max="2589" width="9.140625" style="91" bestFit="1" customWidth="1"/>
    <col min="2590" max="2590" width="10.85546875" style="91" customWidth="1"/>
    <col min="2591" max="2591" width="6.7109375" style="91" customWidth="1"/>
    <col min="2592" max="2813" width="11.42578125" style="91"/>
    <col min="2814" max="2814" width="4" style="91" customWidth="1"/>
    <col min="2815" max="2815" width="43.7109375" style="91" customWidth="1"/>
    <col min="2816" max="2816" width="10.42578125" style="91" customWidth="1"/>
    <col min="2817" max="2817" width="8.42578125" style="91" customWidth="1"/>
    <col min="2818" max="2818" width="8.28515625" style="91" customWidth="1"/>
    <col min="2819" max="2819" width="10.140625" style="91" customWidth="1"/>
    <col min="2820" max="2820" width="9.5703125" style="91" customWidth="1"/>
    <col min="2821" max="2821" width="9.28515625" style="91" customWidth="1"/>
    <col min="2822" max="2823" width="7.5703125" style="91" customWidth="1"/>
    <col min="2824" max="2824" width="8.140625" style="91" customWidth="1"/>
    <col min="2825" max="2825" width="8.7109375" style="91" customWidth="1"/>
    <col min="2826" max="2826" width="9.140625" style="91" customWidth="1"/>
    <col min="2827" max="2827" width="8.85546875" style="91" customWidth="1"/>
    <col min="2828" max="2828" width="6" style="91" customWidth="1"/>
    <col min="2829" max="2829" width="7.5703125" style="91" customWidth="1"/>
    <col min="2830" max="2830" width="8" style="91" customWidth="1"/>
    <col min="2831" max="2831" width="8.140625" style="91" customWidth="1"/>
    <col min="2832" max="2832" width="7" style="91" customWidth="1"/>
    <col min="2833" max="2833" width="7.5703125" style="91" customWidth="1"/>
    <col min="2834" max="2834" width="7.42578125" style="91" customWidth="1"/>
    <col min="2835" max="2835" width="7.28515625" style="91" customWidth="1"/>
    <col min="2836" max="2836" width="7" style="91" customWidth="1"/>
    <col min="2837" max="2837" width="7.5703125" style="91" customWidth="1"/>
    <col min="2838" max="2838" width="8.28515625" style="91" customWidth="1"/>
    <col min="2839" max="2839" width="7.5703125" style="91" customWidth="1"/>
    <col min="2840" max="2840" width="11.140625" style="91" customWidth="1"/>
    <col min="2841" max="2841" width="6.42578125" style="91" customWidth="1"/>
    <col min="2842" max="2842" width="7.5703125" style="91" customWidth="1"/>
    <col min="2843" max="2843" width="9" style="91" customWidth="1"/>
    <col min="2844" max="2844" width="8.42578125" style="91" bestFit="1" customWidth="1"/>
    <col min="2845" max="2845" width="9.140625" style="91" bestFit="1" customWidth="1"/>
    <col min="2846" max="2846" width="10.85546875" style="91" customWidth="1"/>
    <col min="2847" max="2847" width="6.7109375" style="91" customWidth="1"/>
    <col min="2848" max="3069" width="11.42578125" style="91"/>
    <col min="3070" max="3070" width="4" style="91" customWidth="1"/>
    <col min="3071" max="3071" width="43.7109375" style="91" customWidth="1"/>
    <col min="3072" max="3072" width="10.42578125" style="91" customWidth="1"/>
    <col min="3073" max="3073" width="8.42578125" style="91" customWidth="1"/>
    <col min="3074" max="3074" width="8.28515625" style="91" customWidth="1"/>
    <col min="3075" max="3075" width="10.140625" style="91" customWidth="1"/>
    <col min="3076" max="3076" width="9.5703125" style="91" customWidth="1"/>
    <col min="3077" max="3077" width="9.28515625" style="91" customWidth="1"/>
    <col min="3078" max="3079" width="7.5703125" style="91" customWidth="1"/>
    <col min="3080" max="3080" width="8.140625" style="91" customWidth="1"/>
    <col min="3081" max="3081" width="8.7109375" style="91" customWidth="1"/>
    <col min="3082" max="3082" width="9.140625" style="91" customWidth="1"/>
    <col min="3083" max="3083" width="8.85546875" style="91" customWidth="1"/>
    <col min="3084" max="3084" width="6" style="91" customWidth="1"/>
    <col min="3085" max="3085" width="7.5703125" style="91" customWidth="1"/>
    <col min="3086" max="3086" width="8" style="91" customWidth="1"/>
    <col min="3087" max="3087" width="8.140625" style="91" customWidth="1"/>
    <col min="3088" max="3088" width="7" style="91" customWidth="1"/>
    <col min="3089" max="3089" width="7.5703125" style="91" customWidth="1"/>
    <col min="3090" max="3090" width="7.42578125" style="91" customWidth="1"/>
    <col min="3091" max="3091" width="7.28515625" style="91" customWidth="1"/>
    <col min="3092" max="3092" width="7" style="91" customWidth="1"/>
    <col min="3093" max="3093" width="7.5703125" style="91" customWidth="1"/>
    <col min="3094" max="3094" width="8.28515625" style="91" customWidth="1"/>
    <col min="3095" max="3095" width="7.5703125" style="91" customWidth="1"/>
    <col min="3096" max="3096" width="11.140625" style="91" customWidth="1"/>
    <col min="3097" max="3097" width="6.42578125" style="91" customWidth="1"/>
    <col min="3098" max="3098" width="7.5703125" style="91" customWidth="1"/>
    <col min="3099" max="3099" width="9" style="91" customWidth="1"/>
    <col min="3100" max="3100" width="8.42578125" style="91" bestFit="1" customWidth="1"/>
    <col min="3101" max="3101" width="9.140625" style="91" bestFit="1" customWidth="1"/>
    <col min="3102" max="3102" width="10.85546875" style="91" customWidth="1"/>
    <col min="3103" max="3103" width="6.7109375" style="91" customWidth="1"/>
    <col min="3104" max="3325" width="11.42578125" style="91"/>
    <col min="3326" max="3326" width="4" style="91" customWidth="1"/>
    <col min="3327" max="3327" width="43.7109375" style="91" customWidth="1"/>
    <col min="3328" max="3328" width="10.42578125" style="91" customWidth="1"/>
    <col min="3329" max="3329" width="8.42578125" style="91" customWidth="1"/>
    <col min="3330" max="3330" width="8.28515625" style="91" customWidth="1"/>
    <col min="3331" max="3331" width="10.140625" style="91" customWidth="1"/>
    <col min="3332" max="3332" width="9.5703125" style="91" customWidth="1"/>
    <col min="3333" max="3333" width="9.28515625" style="91" customWidth="1"/>
    <col min="3334" max="3335" width="7.5703125" style="91" customWidth="1"/>
    <col min="3336" max="3336" width="8.140625" style="91" customWidth="1"/>
    <col min="3337" max="3337" width="8.7109375" style="91" customWidth="1"/>
    <col min="3338" max="3338" width="9.140625" style="91" customWidth="1"/>
    <col min="3339" max="3339" width="8.85546875" style="91" customWidth="1"/>
    <col min="3340" max="3340" width="6" style="91" customWidth="1"/>
    <col min="3341" max="3341" width="7.5703125" style="91" customWidth="1"/>
    <col min="3342" max="3342" width="8" style="91" customWidth="1"/>
    <col min="3343" max="3343" width="8.140625" style="91" customWidth="1"/>
    <col min="3344" max="3344" width="7" style="91" customWidth="1"/>
    <col min="3345" max="3345" width="7.5703125" style="91" customWidth="1"/>
    <col min="3346" max="3346" width="7.42578125" style="91" customWidth="1"/>
    <col min="3347" max="3347" width="7.28515625" style="91" customWidth="1"/>
    <col min="3348" max="3348" width="7" style="91" customWidth="1"/>
    <col min="3349" max="3349" width="7.5703125" style="91" customWidth="1"/>
    <col min="3350" max="3350" width="8.28515625" style="91" customWidth="1"/>
    <col min="3351" max="3351" width="7.5703125" style="91" customWidth="1"/>
    <col min="3352" max="3352" width="11.140625" style="91" customWidth="1"/>
    <col min="3353" max="3353" width="6.42578125" style="91" customWidth="1"/>
    <col min="3354" max="3354" width="7.5703125" style="91" customWidth="1"/>
    <col min="3355" max="3355" width="9" style="91" customWidth="1"/>
    <col min="3356" max="3356" width="8.42578125" style="91" bestFit="1" customWidth="1"/>
    <col min="3357" max="3357" width="9.140625" style="91" bestFit="1" customWidth="1"/>
    <col min="3358" max="3358" width="10.85546875" style="91" customWidth="1"/>
    <col min="3359" max="3359" width="6.7109375" style="91" customWidth="1"/>
    <col min="3360" max="3581" width="11.42578125" style="91"/>
    <col min="3582" max="3582" width="4" style="91" customWidth="1"/>
    <col min="3583" max="3583" width="43.7109375" style="91" customWidth="1"/>
    <col min="3584" max="3584" width="10.42578125" style="91" customWidth="1"/>
    <col min="3585" max="3585" width="8.42578125" style="91" customWidth="1"/>
    <col min="3586" max="3586" width="8.28515625" style="91" customWidth="1"/>
    <col min="3587" max="3587" width="10.140625" style="91" customWidth="1"/>
    <col min="3588" max="3588" width="9.5703125" style="91" customWidth="1"/>
    <col min="3589" max="3589" width="9.28515625" style="91" customWidth="1"/>
    <col min="3590" max="3591" width="7.5703125" style="91" customWidth="1"/>
    <col min="3592" max="3592" width="8.140625" style="91" customWidth="1"/>
    <col min="3593" max="3593" width="8.7109375" style="91" customWidth="1"/>
    <col min="3594" max="3594" width="9.140625" style="91" customWidth="1"/>
    <col min="3595" max="3595" width="8.85546875" style="91" customWidth="1"/>
    <col min="3596" max="3596" width="6" style="91" customWidth="1"/>
    <col min="3597" max="3597" width="7.5703125" style="91" customWidth="1"/>
    <col min="3598" max="3598" width="8" style="91" customWidth="1"/>
    <col min="3599" max="3599" width="8.140625" style="91" customWidth="1"/>
    <col min="3600" max="3600" width="7" style="91" customWidth="1"/>
    <col min="3601" max="3601" width="7.5703125" style="91" customWidth="1"/>
    <col min="3602" max="3602" width="7.42578125" style="91" customWidth="1"/>
    <col min="3603" max="3603" width="7.28515625" style="91" customWidth="1"/>
    <col min="3604" max="3604" width="7" style="91" customWidth="1"/>
    <col min="3605" max="3605" width="7.5703125" style="91" customWidth="1"/>
    <col min="3606" max="3606" width="8.28515625" style="91" customWidth="1"/>
    <col min="3607" max="3607" width="7.5703125" style="91" customWidth="1"/>
    <col min="3608" max="3608" width="11.140625" style="91" customWidth="1"/>
    <col min="3609" max="3609" width="6.42578125" style="91" customWidth="1"/>
    <col min="3610" max="3610" width="7.5703125" style="91" customWidth="1"/>
    <col min="3611" max="3611" width="9" style="91" customWidth="1"/>
    <col min="3612" max="3612" width="8.42578125" style="91" bestFit="1" customWidth="1"/>
    <col min="3613" max="3613" width="9.140625" style="91" bestFit="1" customWidth="1"/>
    <col min="3614" max="3614" width="10.85546875" style="91" customWidth="1"/>
    <col min="3615" max="3615" width="6.7109375" style="91" customWidth="1"/>
    <col min="3616" max="3837" width="11.42578125" style="91"/>
    <col min="3838" max="3838" width="4" style="91" customWidth="1"/>
    <col min="3839" max="3839" width="43.7109375" style="91" customWidth="1"/>
    <col min="3840" max="3840" width="10.42578125" style="91" customWidth="1"/>
    <col min="3841" max="3841" width="8.42578125" style="91" customWidth="1"/>
    <col min="3842" max="3842" width="8.28515625" style="91" customWidth="1"/>
    <col min="3843" max="3843" width="10.140625" style="91" customWidth="1"/>
    <col min="3844" max="3844" width="9.5703125" style="91" customWidth="1"/>
    <col min="3845" max="3845" width="9.28515625" style="91" customWidth="1"/>
    <col min="3846" max="3847" width="7.5703125" style="91" customWidth="1"/>
    <col min="3848" max="3848" width="8.140625" style="91" customWidth="1"/>
    <col min="3849" max="3849" width="8.7109375" style="91" customWidth="1"/>
    <col min="3850" max="3850" width="9.140625" style="91" customWidth="1"/>
    <col min="3851" max="3851" width="8.85546875" style="91" customWidth="1"/>
    <col min="3852" max="3852" width="6" style="91" customWidth="1"/>
    <col min="3853" max="3853" width="7.5703125" style="91" customWidth="1"/>
    <col min="3854" max="3854" width="8" style="91" customWidth="1"/>
    <col min="3855" max="3855" width="8.140625" style="91" customWidth="1"/>
    <col min="3856" max="3856" width="7" style="91" customWidth="1"/>
    <col min="3857" max="3857" width="7.5703125" style="91" customWidth="1"/>
    <col min="3858" max="3858" width="7.42578125" style="91" customWidth="1"/>
    <col min="3859" max="3859" width="7.28515625" style="91" customWidth="1"/>
    <col min="3860" max="3860" width="7" style="91" customWidth="1"/>
    <col min="3861" max="3861" width="7.5703125" style="91" customWidth="1"/>
    <col min="3862" max="3862" width="8.28515625" style="91" customWidth="1"/>
    <col min="3863" max="3863" width="7.5703125" style="91" customWidth="1"/>
    <col min="3864" max="3864" width="11.140625" style="91" customWidth="1"/>
    <col min="3865" max="3865" width="6.42578125" style="91" customWidth="1"/>
    <col min="3866" max="3866" width="7.5703125" style="91" customWidth="1"/>
    <col min="3867" max="3867" width="9" style="91" customWidth="1"/>
    <col min="3868" max="3868" width="8.42578125" style="91" bestFit="1" customWidth="1"/>
    <col min="3869" max="3869" width="9.140625" style="91" bestFit="1" customWidth="1"/>
    <col min="3870" max="3870" width="10.85546875" style="91" customWidth="1"/>
    <col min="3871" max="3871" width="6.7109375" style="91" customWidth="1"/>
    <col min="3872" max="4093" width="11.42578125" style="91"/>
    <col min="4094" max="4094" width="4" style="91" customWidth="1"/>
    <col min="4095" max="4095" width="43.7109375" style="91" customWidth="1"/>
    <col min="4096" max="4096" width="10.42578125" style="91" customWidth="1"/>
    <col min="4097" max="4097" width="8.42578125" style="91" customWidth="1"/>
    <col min="4098" max="4098" width="8.28515625" style="91" customWidth="1"/>
    <col min="4099" max="4099" width="10.140625" style="91" customWidth="1"/>
    <col min="4100" max="4100" width="9.5703125" style="91" customWidth="1"/>
    <col min="4101" max="4101" width="9.28515625" style="91" customWidth="1"/>
    <col min="4102" max="4103" width="7.5703125" style="91" customWidth="1"/>
    <col min="4104" max="4104" width="8.140625" style="91" customWidth="1"/>
    <col min="4105" max="4105" width="8.7109375" style="91" customWidth="1"/>
    <col min="4106" max="4106" width="9.140625" style="91" customWidth="1"/>
    <col min="4107" max="4107" width="8.85546875" style="91" customWidth="1"/>
    <col min="4108" max="4108" width="6" style="91" customWidth="1"/>
    <col min="4109" max="4109" width="7.5703125" style="91" customWidth="1"/>
    <col min="4110" max="4110" width="8" style="91" customWidth="1"/>
    <col min="4111" max="4111" width="8.140625" style="91" customWidth="1"/>
    <col min="4112" max="4112" width="7" style="91" customWidth="1"/>
    <col min="4113" max="4113" width="7.5703125" style="91" customWidth="1"/>
    <col min="4114" max="4114" width="7.42578125" style="91" customWidth="1"/>
    <col min="4115" max="4115" width="7.28515625" style="91" customWidth="1"/>
    <col min="4116" max="4116" width="7" style="91" customWidth="1"/>
    <col min="4117" max="4117" width="7.5703125" style="91" customWidth="1"/>
    <col min="4118" max="4118" width="8.28515625" style="91" customWidth="1"/>
    <col min="4119" max="4119" width="7.5703125" style="91" customWidth="1"/>
    <col min="4120" max="4120" width="11.140625" style="91" customWidth="1"/>
    <col min="4121" max="4121" width="6.42578125" style="91" customWidth="1"/>
    <col min="4122" max="4122" width="7.5703125" style="91" customWidth="1"/>
    <col min="4123" max="4123" width="9" style="91" customWidth="1"/>
    <col min="4124" max="4124" width="8.42578125" style="91" bestFit="1" customWidth="1"/>
    <col min="4125" max="4125" width="9.140625" style="91" bestFit="1" customWidth="1"/>
    <col min="4126" max="4126" width="10.85546875" style="91" customWidth="1"/>
    <col min="4127" max="4127" width="6.7109375" style="91" customWidth="1"/>
    <col min="4128" max="4349" width="11.42578125" style="91"/>
    <col min="4350" max="4350" width="4" style="91" customWidth="1"/>
    <col min="4351" max="4351" width="43.7109375" style="91" customWidth="1"/>
    <col min="4352" max="4352" width="10.42578125" style="91" customWidth="1"/>
    <col min="4353" max="4353" width="8.42578125" style="91" customWidth="1"/>
    <col min="4354" max="4354" width="8.28515625" style="91" customWidth="1"/>
    <col min="4355" max="4355" width="10.140625" style="91" customWidth="1"/>
    <col min="4356" max="4356" width="9.5703125" style="91" customWidth="1"/>
    <col min="4357" max="4357" width="9.28515625" style="91" customWidth="1"/>
    <col min="4358" max="4359" width="7.5703125" style="91" customWidth="1"/>
    <col min="4360" max="4360" width="8.140625" style="91" customWidth="1"/>
    <col min="4361" max="4361" width="8.7109375" style="91" customWidth="1"/>
    <col min="4362" max="4362" width="9.140625" style="91" customWidth="1"/>
    <col min="4363" max="4363" width="8.85546875" style="91" customWidth="1"/>
    <col min="4364" max="4364" width="6" style="91" customWidth="1"/>
    <col min="4365" max="4365" width="7.5703125" style="91" customWidth="1"/>
    <col min="4366" max="4366" width="8" style="91" customWidth="1"/>
    <col min="4367" max="4367" width="8.140625" style="91" customWidth="1"/>
    <col min="4368" max="4368" width="7" style="91" customWidth="1"/>
    <col min="4369" max="4369" width="7.5703125" style="91" customWidth="1"/>
    <col min="4370" max="4370" width="7.42578125" style="91" customWidth="1"/>
    <col min="4371" max="4371" width="7.28515625" style="91" customWidth="1"/>
    <col min="4372" max="4372" width="7" style="91" customWidth="1"/>
    <col min="4373" max="4373" width="7.5703125" style="91" customWidth="1"/>
    <col min="4374" max="4374" width="8.28515625" style="91" customWidth="1"/>
    <col min="4375" max="4375" width="7.5703125" style="91" customWidth="1"/>
    <col min="4376" max="4376" width="11.140625" style="91" customWidth="1"/>
    <col min="4377" max="4377" width="6.42578125" style="91" customWidth="1"/>
    <col min="4378" max="4378" width="7.5703125" style="91" customWidth="1"/>
    <col min="4379" max="4379" width="9" style="91" customWidth="1"/>
    <col min="4380" max="4380" width="8.42578125" style="91" bestFit="1" customWidth="1"/>
    <col min="4381" max="4381" width="9.140625" style="91" bestFit="1" customWidth="1"/>
    <col min="4382" max="4382" width="10.85546875" style="91" customWidth="1"/>
    <col min="4383" max="4383" width="6.7109375" style="91" customWidth="1"/>
    <col min="4384" max="4605" width="11.42578125" style="91"/>
    <col min="4606" max="4606" width="4" style="91" customWidth="1"/>
    <col min="4607" max="4607" width="43.7109375" style="91" customWidth="1"/>
    <col min="4608" max="4608" width="10.42578125" style="91" customWidth="1"/>
    <col min="4609" max="4609" width="8.42578125" style="91" customWidth="1"/>
    <col min="4610" max="4610" width="8.28515625" style="91" customWidth="1"/>
    <col min="4611" max="4611" width="10.140625" style="91" customWidth="1"/>
    <col min="4612" max="4612" width="9.5703125" style="91" customWidth="1"/>
    <col min="4613" max="4613" width="9.28515625" style="91" customWidth="1"/>
    <col min="4614" max="4615" width="7.5703125" style="91" customWidth="1"/>
    <col min="4616" max="4616" width="8.140625" style="91" customWidth="1"/>
    <col min="4617" max="4617" width="8.7109375" style="91" customWidth="1"/>
    <col min="4618" max="4618" width="9.140625" style="91" customWidth="1"/>
    <col min="4619" max="4619" width="8.85546875" style="91" customWidth="1"/>
    <col min="4620" max="4620" width="6" style="91" customWidth="1"/>
    <col min="4621" max="4621" width="7.5703125" style="91" customWidth="1"/>
    <col min="4622" max="4622" width="8" style="91" customWidth="1"/>
    <col min="4623" max="4623" width="8.140625" style="91" customWidth="1"/>
    <col min="4624" max="4624" width="7" style="91" customWidth="1"/>
    <col min="4625" max="4625" width="7.5703125" style="91" customWidth="1"/>
    <col min="4626" max="4626" width="7.42578125" style="91" customWidth="1"/>
    <col min="4627" max="4627" width="7.28515625" style="91" customWidth="1"/>
    <col min="4628" max="4628" width="7" style="91" customWidth="1"/>
    <col min="4629" max="4629" width="7.5703125" style="91" customWidth="1"/>
    <col min="4630" max="4630" width="8.28515625" style="91" customWidth="1"/>
    <col min="4631" max="4631" width="7.5703125" style="91" customWidth="1"/>
    <col min="4632" max="4632" width="11.140625" style="91" customWidth="1"/>
    <col min="4633" max="4633" width="6.42578125" style="91" customWidth="1"/>
    <col min="4634" max="4634" width="7.5703125" style="91" customWidth="1"/>
    <col min="4635" max="4635" width="9" style="91" customWidth="1"/>
    <col min="4636" max="4636" width="8.42578125" style="91" bestFit="1" customWidth="1"/>
    <col min="4637" max="4637" width="9.140625" style="91" bestFit="1" customWidth="1"/>
    <col min="4638" max="4638" width="10.85546875" style="91" customWidth="1"/>
    <col min="4639" max="4639" width="6.7109375" style="91" customWidth="1"/>
    <col min="4640" max="4861" width="11.42578125" style="91"/>
    <col min="4862" max="4862" width="4" style="91" customWidth="1"/>
    <col min="4863" max="4863" width="43.7109375" style="91" customWidth="1"/>
    <col min="4864" max="4864" width="10.42578125" style="91" customWidth="1"/>
    <col min="4865" max="4865" width="8.42578125" style="91" customWidth="1"/>
    <col min="4866" max="4866" width="8.28515625" style="91" customWidth="1"/>
    <col min="4867" max="4867" width="10.140625" style="91" customWidth="1"/>
    <col min="4868" max="4868" width="9.5703125" style="91" customWidth="1"/>
    <col min="4869" max="4869" width="9.28515625" style="91" customWidth="1"/>
    <col min="4870" max="4871" width="7.5703125" style="91" customWidth="1"/>
    <col min="4872" max="4872" width="8.140625" style="91" customWidth="1"/>
    <col min="4873" max="4873" width="8.7109375" style="91" customWidth="1"/>
    <col min="4874" max="4874" width="9.140625" style="91" customWidth="1"/>
    <col min="4875" max="4875" width="8.85546875" style="91" customWidth="1"/>
    <col min="4876" max="4876" width="6" style="91" customWidth="1"/>
    <col min="4877" max="4877" width="7.5703125" style="91" customWidth="1"/>
    <col min="4878" max="4878" width="8" style="91" customWidth="1"/>
    <col min="4879" max="4879" width="8.140625" style="91" customWidth="1"/>
    <col min="4880" max="4880" width="7" style="91" customWidth="1"/>
    <col min="4881" max="4881" width="7.5703125" style="91" customWidth="1"/>
    <col min="4882" max="4882" width="7.42578125" style="91" customWidth="1"/>
    <col min="4883" max="4883" width="7.28515625" style="91" customWidth="1"/>
    <col min="4884" max="4884" width="7" style="91" customWidth="1"/>
    <col min="4885" max="4885" width="7.5703125" style="91" customWidth="1"/>
    <col min="4886" max="4886" width="8.28515625" style="91" customWidth="1"/>
    <col min="4887" max="4887" width="7.5703125" style="91" customWidth="1"/>
    <col min="4888" max="4888" width="11.140625" style="91" customWidth="1"/>
    <col min="4889" max="4889" width="6.42578125" style="91" customWidth="1"/>
    <col min="4890" max="4890" width="7.5703125" style="91" customWidth="1"/>
    <col min="4891" max="4891" width="9" style="91" customWidth="1"/>
    <col min="4892" max="4892" width="8.42578125" style="91" bestFit="1" customWidth="1"/>
    <col min="4893" max="4893" width="9.140625" style="91" bestFit="1" customWidth="1"/>
    <col min="4894" max="4894" width="10.85546875" style="91" customWidth="1"/>
    <col min="4895" max="4895" width="6.7109375" style="91" customWidth="1"/>
    <col min="4896" max="5117" width="11.42578125" style="91"/>
    <col min="5118" max="5118" width="4" style="91" customWidth="1"/>
    <col min="5119" max="5119" width="43.7109375" style="91" customWidth="1"/>
    <col min="5120" max="5120" width="10.42578125" style="91" customWidth="1"/>
    <col min="5121" max="5121" width="8.42578125" style="91" customWidth="1"/>
    <col min="5122" max="5122" width="8.28515625" style="91" customWidth="1"/>
    <col min="5123" max="5123" width="10.140625" style="91" customWidth="1"/>
    <col min="5124" max="5124" width="9.5703125" style="91" customWidth="1"/>
    <col min="5125" max="5125" width="9.28515625" style="91" customWidth="1"/>
    <col min="5126" max="5127" width="7.5703125" style="91" customWidth="1"/>
    <col min="5128" max="5128" width="8.140625" style="91" customWidth="1"/>
    <col min="5129" max="5129" width="8.7109375" style="91" customWidth="1"/>
    <col min="5130" max="5130" width="9.140625" style="91" customWidth="1"/>
    <col min="5131" max="5131" width="8.85546875" style="91" customWidth="1"/>
    <col min="5132" max="5132" width="6" style="91" customWidth="1"/>
    <col min="5133" max="5133" width="7.5703125" style="91" customWidth="1"/>
    <col min="5134" max="5134" width="8" style="91" customWidth="1"/>
    <col min="5135" max="5135" width="8.140625" style="91" customWidth="1"/>
    <col min="5136" max="5136" width="7" style="91" customWidth="1"/>
    <col min="5137" max="5137" width="7.5703125" style="91" customWidth="1"/>
    <col min="5138" max="5138" width="7.42578125" style="91" customWidth="1"/>
    <col min="5139" max="5139" width="7.28515625" style="91" customWidth="1"/>
    <col min="5140" max="5140" width="7" style="91" customWidth="1"/>
    <col min="5141" max="5141" width="7.5703125" style="91" customWidth="1"/>
    <col min="5142" max="5142" width="8.28515625" style="91" customWidth="1"/>
    <col min="5143" max="5143" width="7.5703125" style="91" customWidth="1"/>
    <col min="5144" max="5144" width="11.140625" style="91" customWidth="1"/>
    <col min="5145" max="5145" width="6.42578125" style="91" customWidth="1"/>
    <col min="5146" max="5146" width="7.5703125" style="91" customWidth="1"/>
    <col min="5147" max="5147" width="9" style="91" customWidth="1"/>
    <col min="5148" max="5148" width="8.42578125" style="91" bestFit="1" customWidth="1"/>
    <col min="5149" max="5149" width="9.140625" style="91" bestFit="1" customWidth="1"/>
    <col min="5150" max="5150" width="10.85546875" style="91" customWidth="1"/>
    <col min="5151" max="5151" width="6.7109375" style="91" customWidth="1"/>
    <col min="5152" max="5373" width="11.42578125" style="91"/>
    <col min="5374" max="5374" width="4" style="91" customWidth="1"/>
    <col min="5375" max="5375" width="43.7109375" style="91" customWidth="1"/>
    <col min="5376" max="5376" width="10.42578125" style="91" customWidth="1"/>
    <col min="5377" max="5377" width="8.42578125" style="91" customWidth="1"/>
    <col min="5378" max="5378" width="8.28515625" style="91" customWidth="1"/>
    <col min="5379" max="5379" width="10.140625" style="91" customWidth="1"/>
    <col min="5380" max="5380" width="9.5703125" style="91" customWidth="1"/>
    <col min="5381" max="5381" width="9.28515625" style="91" customWidth="1"/>
    <col min="5382" max="5383" width="7.5703125" style="91" customWidth="1"/>
    <col min="5384" max="5384" width="8.140625" style="91" customWidth="1"/>
    <col min="5385" max="5385" width="8.7109375" style="91" customWidth="1"/>
    <col min="5386" max="5386" width="9.140625" style="91" customWidth="1"/>
    <col min="5387" max="5387" width="8.85546875" style="91" customWidth="1"/>
    <col min="5388" max="5388" width="6" style="91" customWidth="1"/>
    <col min="5389" max="5389" width="7.5703125" style="91" customWidth="1"/>
    <col min="5390" max="5390" width="8" style="91" customWidth="1"/>
    <col min="5391" max="5391" width="8.140625" style="91" customWidth="1"/>
    <col min="5392" max="5392" width="7" style="91" customWidth="1"/>
    <col min="5393" max="5393" width="7.5703125" style="91" customWidth="1"/>
    <col min="5394" max="5394" width="7.42578125" style="91" customWidth="1"/>
    <col min="5395" max="5395" width="7.28515625" style="91" customWidth="1"/>
    <col min="5396" max="5396" width="7" style="91" customWidth="1"/>
    <col min="5397" max="5397" width="7.5703125" style="91" customWidth="1"/>
    <col min="5398" max="5398" width="8.28515625" style="91" customWidth="1"/>
    <col min="5399" max="5399" width="7.5703125" style="91" customWidth="1"/>
    <col min="5400" max="5400" width="11.140625" style="91" customWidth="1"/>
    <col min="5401" max="5401" width="6.42578125" style="91" customWidth="1"/>
    <col min="5402" max="5402" width="7.5703125" style="91" customWidth="1"/>
    <col min="5403" max="5403" width="9" style="91" customWidth="1"/>
    <col min="5404" max="5404" width="8.42578125" style="91" bestFit="1" customWidth="1"/>
    <col min="5405" max="5405" width="9.140625" style="91" bestFit="1" customWidth="1"/>
    <col min="5406" max="5406" width="10.85546875" style="91" customWidth="1"/>
    <col min="5407" max="5407" width="6.7109375" style="91" customWidth="1"/>
    <col min="5408" max="5629" width="11.42578125" style="91"/>
    <col min="5630" max="5630" width="4" style="91" customWidth="1"/>
    <col min="5631" max="5631" width="43.7109375" style="91" customWidth="1"/>
    <col min="5632" max="5632" width="10.42578125" style="91" customWidth="1"/>
    <col min="5633" max="5633" width="8.42578125" style="91" customWidth="1"/>
    <col min="5634" max="5634" width="8.28515625" style="91" customWidth="1"/>
    <col min="5635" max="5635" width="10.140625" style="91" customWidth="1"/>
    <col min="5636" max="5636" width="9.5703125" style="91" customWidth="1"/>
    <col min="5637" max="5637" width="9.28515625" style="91" customWidth="1"/>
    <col min="5638" max="5639" width="7.5703125" style="91" customWidth="1"/>
    <col min="5640" max="5640" width="8.140625" style="91" customWidth="1"/>
    <col min="5641" max="5641" width="8.7109375" style="91" customWidth="1"/>
    <col min="5642" max="5642" width="9.140625" style="91" customWidth="1"/>
    <col min="5643" max="5643" width="8.85546875" style="91" customWidth="1"/>
    <col min="5644" max="5644" width="6" style="91" customWidth="1"/>
    <col min="5645" max="5645" width="7.5703125" style="91" customWidth="1"/>
    <col min="5646" max="5646" width="8" style="91" customWidth="1"/>
    <col min="5647" max="5647" width="8.140625" style="91" customWidth="1"/>
    <col min="5648" max="5648" width="7" style="91" customWidth="1"/>
    <col min="5649" max="5649" width="7.5703125" style="91" customWidth="1"/>
    <col min="5650" max="5650" width="7.42578125" style="91" customWidth="1"/>
    <col min="5651" max="5651" width="7.28515625" style="91" customWidth="1"/>
    <col min="5652" max="5652" width="7" style="91" customWidth="1"/>
    <col min="5653" max="5653" width="7.5703125" style="91" customWidth="1"/>
    <col min="5654" max="5654" width="8.28515625" style="91" customWidth="1"/>
    <col min="5655" max="5655" width="7.5703125" style="91" customWidth="1"/>
    <col min="5656" max="5656" width="11.140625" style="91" customWidth="1"/>
    <col min="5657" max="5657" width="6.42578125" style="91" customWidth="1"/>
    <col min="5658" max="5658" width="7.5703125" style="91" customWidth="1"/>
    <col min="5659" max="5659" width="9" style="91" customWidth="1"/>
    <col min="5660" max="5660" width="8.42578125" style="91" bestFit="1" customWidth="1"/>
    <col min="5661" max="5661" width="9.140625" style="91" bestFit="1" customWidth="1"/>
    <col min="5662" max="5662" width="10.85546875" style="91" customWidth="1"/>
    <col min="5663" max="5663" width="6.7109375" style="91" customWidth="1"/>
    <col min="5664" max="5885" width="11.42578125" style="91"/>
    <col min="5886" max="5886" width="4" style="91" customWidth="1"/>
    <col min="5887" max="5887" width="43.7109375" style="91" customWidth="1"/>
    <col min="5888" max="5888" width="10.42578125" style="91" customWidth="1"/>
    <col min="5889" max="5889" width="8.42578125" style="91" customWidth="1"/>
    <col min="5890" max="5890" width="8.28515625" style="91" customWidth="1"/>
    <col min="5891" max="5891" width="10.140625" style="91" customWidth="1"/>
    <col min="5892" max="5892" width="9.5703125" style="91" customWidth="1"/>
    <col min="5893" max="5893" width="9.28515625" style="91" customWidth="1"/>
    <col min="5894" max="5895" width="7.5703125" style="91" customWidth="1"/>
    <col min="5896" max="5896" width="8.140625" style="91" customWidth="1"/>
    <col min="5897" max="5897" width="8.7109375" style="91" customWidth="1"/>
    <col min="5898" max="5898" width="9.140625" style="91" customWidth="1"/>
    <col min="5899" max="5899" width="8.85546875" style="91" customWidth="1"/>
    <col min="5900" max="5900" width="6" style="91" customWidth="1"/>
    <col min="5901" max="5901" width="7.5703125" style="91" customWidth="1"/>
    <col min="5902" max="5902" width="8" style="91" customWidth="1"/>
    <col min="5903" max="5903" width="8.140625" style="91" customWidth="1"/>
    <col min="5904" max="5904" width="7" style="91" customWidth="1"/>
    <col min="5905" max="5905" width="7.5703125" style="91" customWidth="1"/>
    <col min="5906" max="5906" width="7.42578125" style="91" customWidth="1"/>
    <col min="5907" max="5907" width="7.28515625" style="91" customWidth="1"/>
    <col min="5908" max="5908" width="7" style="91" customWidth="1"/>
    <col min="5909" max="5909" width="7.5703125" style="91" customWidth="1"/>
    <col min="5910" max="5910" width="8.28515625" style="91" customWidth="1"/>
    <col min="5911" max="5911" width="7.5703125" style="91" customWidth="1"/>
    <col min="5912" max="5912" width="11.140625" style="91" customWidth="1"/>
    <col min="5913" max="5913" width="6.42578125" style="91" customWidth="1"/>
    <col min="5914" max="5914" width="7.5703125" style="91" customWidth="1"/>
    <col min="5915" max="5915" width="9" style="91" customWidth="1"/>
    <col min="5916" max="5916" width="8.42578125" style="91" bestFit="1" customWidth="1"/>
    <col min="5917" max="5917" width="9.140625" style="91" bestFit="1" customWidth="1"/>
    <col min="5918" max="5918" width="10.85546875" style="91" customWidth="1"/>
    <col min="5919" max="5919" width="6.7109375" style="91" customWidth="1"/>
    <col min="5920" max="6141" width="11.42578125" style="91"/>
    <col min="6142" max="6142" width="4" style="91" customWidth="1"/>
    <col min="6143" max="6143" width="43.7109375" style="91" customWidth="1"/>
    <col min="6144" max="6144" width="10.42578125" style="91" customWidth="1"/>
    <col min="6145" max="6145" width="8.42578125" style="91" customWidth="1"/>
    <col min="6146" max="6146" width="8.28515625" style="91" customWidth="1"/>
    <col min="6147" max="6147" width="10.140625" style="91" customWidth="1"/>
    <col min="6148" max="6148" width="9.5703125" style="91" customWidth="1"/>
    <col min="6149" max="6149" width="9.28515625" style="91" customWidth="1"/>
    <col min="6150" max="6151" width="7.5703125" style="91" customWidth="1"/>
    <col min="6152" max="6152" width="8.140625" style="91" customWidth="1"/>
    <col min="6153" max="6153" width="8.7109375" style="91" customWidth="1"/>
    <col min="6154" max="6154" width="9.140625" style="91" customWidth="1"/>
    <col min="6155" max="6155" width="8.85546875" style="91" customWidth="1"/>
    <col min="6156" max="6156" width="6" style="91" customWidth="1"/>
    <col min="6157" max="6157" width="7.5703125" style="91" customWidth="1"/>
    <col min="6158" max="6158" width="8" style="91" customWidth="1"/>
    <col min="6159" max="6159" width="8.140625" style="91" customWidth="1"/>
    <col min="6160" max="6160" width="7" style="91" customWidth="1"/>
    <col min="6161" max="6161" width="7.5703125" style="91" customWidth="1"/>
    <col min="6162" max="6162" width="7.42578125" style="91" customWidth="1"/>
    <col min="6163" max="6163" width="7.28515625" style="91" customWidth="1"/>
    <col min="6164" max="6164" width="7" style="91" customWidth="1"/>
    <col min="6165" max="6165" width="7.5703125" style="91" customWidth="1"/>
    <col min="6166" max="6166" width="8.28515625" style="91" customWidth="1"/>
    <col min="6167" max="6167" width="7.5703125" style="91" customWidth="1"/>
    <col min="6168" max="6168" width="11.140625" style="91" customWidth="1"/>
    <col min="6169" max="6169" width="6.42578125" style="91" customWidth="1"/>
    <col min="6170" max="6170" width="7.5703125" style="91" customWidth="1"/>
    <col min="6171" max="6171" width="9" style="91" customWidth="1"/>
    <col min="6172" max="6172" width="8.42578125" style="91" bestFit="1" customWidth="1"/>
    <col min="6173" max="6173" width="9.140625" style="91" bestFit="1" customWidth="1"/>
    <col min="6174" max="6174" width="10.85546875" style="91" customWidth="1"/>
    <col min="6175" max="6175" width="6.7109375" style="91" customWidth="1"/>
    <col min="6176" max="6397" width="11.42578125" style="91"/>
    <col min="6398" max="6398" width="4" style="91" customWidth="1"/>
    <col min="6399" max="6399" width="43.7109375" style="91" customWidth="1"/>
    <col min="6400" max="6400" width="10.42578125" style="91" customWidth="1"/>
    <col min="6401" max="6401" width="8.42578125" style="91" customWidth="1"/>
    <col min="6402" max="6402" width="8.28515625" style="91" customWidth="1"/>
    <col min="6403" max="6403" width="10.140625" style="91" customWidth="1"/>
    <col min="6404" max="6404" width="9.5703125" style="91" customWidth="1"/>
    <col min="6405" max="6405" width="9.28515625" style="91" customWidth="1"/>
    <col min="6406" max="6407" width="7.5703125" style="91" customWidth="1"/>
    <col min="6408" max="6408" width="8.140625" style="91" customWidth="1"/>
    <col min="6409" max="6409" width="8.7109375" style="91" customWidth="1"/>
    <col min="6410" max="6410" width="9.140625" style="91" customWidth="1"/>
    <col min="6411" max="6411" width="8.85546875" style="91" customWidth="1"/>
    <col min="6412" max="6412" width="6" style="91" customWidth="1"/>
    <col min="6413" max="6413" width="7.5703125" style="91" customWidth="1"/>
    <col min="6414" max="6414" width="8" style="91" customWidth="1"/>
    <col min="6415" max="6415" width="8.140625" style="91" customWidth="1"/>
    <col min="6416" max="6416" width="7" style="91" customWidth="1"/>
    <col min="6417" max="6417" width="7.5703125" style="91" customWidth="1"/>
    <col min="6418" max="6418" width="7.42578125" style="91" customWidth="1"/>
    <col min="6419" max="6419" width="7.28515625" style="91" customWidth="1"/>
    <col min="6420" max="6420" width="7" style="91" customWidth="1"/>
    <col min="6421" max="6421" width="7.5703125" style="91" customWidth="1"/>
    <col min="6422" max="6422" width="8.28515625" style="91" customWidth="1"/>
    <col min="6423" max="6423" width="7.5703125" style="91" customWidth="1"/>
    <col min="6424" max="6424" width="11.140625" style="91" customWidth="1"/>
    <col min="6425" max="6425" width="6.42578125" style="91" customWidth="1"/>
    <col min="6426" max="6426" width="7.5703125" style="91" customWidth="1"/>
    <col min="6427" max="6427" width="9" style="91" customWidth="1"/>
    <col min="6428" max="6428" width="8.42578125" style="91" bestFit="1" customWidth="1"/>
    <col min="6429" max="6429" width="9.140625" style="91" bestFit="1" customWidth="1"/>
    <col min="6430" max="6430" width="10.85546875" style="91" customWidth="1"/>
    <col min="6431" max="6431" width="6.7109375" style="91" customWidth="1"/>
    <col min="6432" max="6653" width="11.42578125" style="91"/>
    <col min="6654" max="6654" width="4" style="91" customWidth="1"/>
    <col min="6655" max="6655" width="43.7109375" style="91" customWidth="1"/>
    <col min="6656" max="6656" width="10.42578125" style="91" customWidth="1"/>
    <col min="6657" max="6657" width="8.42578125" style="91" customWidth="1"/>
    <col min="6658" max="6658" width="8.28515625" style="91" customWidth="1"/>
    <col min="6659" max="6659" width="10.140625" style="91" customWidth="1"/>
    <col min="6660" max="6660" width="9.5703125" style="91" customWidth="1"/>
    <col min="6661" max="6661" width="9.28515625" style="91" customWidth="1"/>
    <col min="6662" max="6663" width="7.5703125" style="91" customWidth="1"/>
    <col min="6664" max="6664" width="8.140625" style="91" customWidth="1"/>
    <col min="6665" max="6665" width="8.7109375" style="91" customWidth="1"/>
    <col min="6666" max="6666" width="9.140625" style="91" customWidth="1"/>
    <col min="6667" max="6667" width="8.85546875" style="91" customWidth="1"/>
    <col min="6668" max="6668" width="6" style="91" customWidth="1"/>
    <col min="6669" max="6669" width="7.5703125" style="91" customWidth="1"/>
    <col min="6670" max="6670" width="8" style="91" customWidth="1"/>
    <col min="6671" max="6671" width="8.140625" style="91" customWidth="1"/>
    <col min="6672" max="6672" width="7" style="91" customWidth="1"/>
    <col min="6673" max="6673" width="7.5703125" style="91" customWidth="1"/>
    <col min="6674" max="6674" width="7.42578125" style="91" customWidth="1"/>
    <col min="6675" max="6675" width="7.28515625" style="91" customWidth="1"/>
    <col min="6676" max="6676" width="7" style="91" customWidth="1"/>
    <col min="6677" max="6677" width="7.5703125" style="91" customWidth="1"/>
    <col min="6678" max="6678" width="8.28515625" style="91" customWidth="1"/>
    <col min="6679" max="6679" width="7.5703125" style="91" customWidth="1"/>
    <col min="6680" max="6680" width="11.140625" style="91" customWidth="1"/>
    <col min="6681" max="6681" width="6.42578125" style="91" customWidth="1"/>
    <col min="6682" max="6682" width="7.5703125" style="91" customWidth="1"/>
    <col min="6683" max="6683" width="9" style="91" customWidth="1"/>
    <col min="6684" max="6684" width="8.42578125" style="91" bestFit="1" customWidth="1"/>
    <col min="6685" max="6685" width="9.140625" style="91" bestFit="1" customWidth="1"/>
    <col min="6686" max="6686" width="10.85546875" style="91" customWidth="1"/>
    <col min="6687" max="6687" width="6.7109375" style="91" customWidth="1"/>
    <col min="6688" max="6909" width="11.42578125" style="91"/>
    <col min="6910" max="6910" width="4" style="91" customWidth="1"/>
    <col min="6911" max="6911" width="43.7109375" style="91" customWidth="1"/>
    <col min="6912" max="6912" width="10.42578125" style="91" customWidth="1"/>
    <col min="6913" max="6913" width="8.42578125" style="91" customWidth="1"/>
    <col min="6914" max="6914" width="8.28515625" style="91" customWidth="1"/>
    <col min="6915" max="6915" width="10.140625" style="91" customWidth="1"/>
    <col min="6916" max="6916" width="9.5703125" style="91" customWidth="1"/>
    <col min="6917" max="6917" width="9.28515625" style="91" customWidth="1"/>
    <col min="6918" max="6919" width="7.5703125" style="91" customWidth="1"/>
    <col min="6920" max="6920" width="8.140625" style="91" customWidth="1"/>
    <col min="6921" max="6921" width="8.7109375" style="91" customWidth="1"/>
    <col min="6922" max="6922" width="9.140625" style="91" customWidth="1"/>
    <col min="6923" max="6923" width="8.85546875" style="91" customWidth="1"/>
    <col min="6924" max="6924" width="6" style="91" customWidth="1"/>
    <col min="6925" max="6925" width="7.5703125" style="91" customWidth="1"/>
    <col min="6926" max="6926" width="8" style="91" customWidth="1"/>
    <col min="6927" max="6927" width="8.140625" style="91" customWidth="1"/>
    <col min="6928" max="6928" width="7" style="91" customWidth="1"/>
    <col min="6929" max="6929" width="7.5703125" style="91" customWidth="1"/>
    <col min="6930" max="6930" width="7.42578125" style="91" customWidth="1"/>
    <col min="6931" max="6931" width="7.28515625" style="91" customWidth="1"/>
    <col min="6932" max="6932" width="7" style="91" customWidth="1"/>
    <col min="6933" max="6933" width="7.5703125" style="91" customWidth="1"/>
    <col min="6934" max="6934" width="8.28515625" style="91" customWidth="1"/>
    <col min="6935" max="6935" width="7.5703125" style="91" customWidth="1"/>
    <col min="6936" max="6936" width="11.140625" style="91" customWidth="1"/>
    <col min="6937" max="6937" width="6.42578125" style="91" customWidth="1"/>
    <col min="6938" max="6938" width="7.5703125" style="91" customWidth="1"/>
    <col min="6939" max="6939" width="9" style="91" customWidth="1"/>
    <col min="6940" max="6940" width="8.42578125" style="91" bestFit="1" customWidth="1"/>
    <col min="6941" max="6941" width="9.140625" style="91" bestFit="1" customWidth="1"/>
    <col min="6942" max="6942" width="10.85546875" style="91" customWidth="1"/>
    <col min="6943" max="6943" width="6.7109375" style="91" customWidth="1"/>
    <col min="6944" max="7165" width="11.42578125" style="91"/>
    <col min="7166" max="7166" width="4" style="91" customWidth="1"/>
    <col min="7167" max="7167" width="43.7109375" style="91" customWidth="1"/>
    <col min="7168" max="7168" width="10.42578125" style="91" customWidth="1"/>
    <col min="7169" max="7169" width="8.42578125" style="91" customWidth="1"/>
    <col min="7170" max="7170" width="8.28515625" style="91" customWidth="1"/>
    <col min="7171" max="7171" width="10.140625" style="91" customWidth="1"/>
    <col min="7172" max="7172" width="9.5703125" style="91" customWidth="1"/>
    <col min="7173" max="7173" width="9.28515625" style="91" customWidth="1"/>
    <col min="7174" max="7175" width="7.5703125" style="91" customWidth="1"/>
    <col min="7176" max="7176" width="8.140625" style="91" customWidth="1"/>
    <col min="7177" max="7177" width="8.7109375" style="91" customWidth="1"/>
    <col min="7178" max="7178" width="9.140625" style="91" customWidth="1"/>
    <col min="7179" max="7179" width="8.85546875" style="91" customWidth="1"/>
    <col min="7180" max="7180" width="6" style="91" customWidth="1"/>
    <col min="7181" max="7181" width="7.5703125" style="91" customWidth="1"/>
    <col min="7182" max="7182" width="8" style="91" customWidth="1"/>
    <col min="7183" max="7183" width="8.140625" style="91" customWidth="1"/>
    <col min="7184" max="7184" width="7" style="91" customWidth="1"/>
    <col min="7185" max="7185" width="7.5703125" style="91" customWidth="1"/>
    <col min="7186" max="7186" width="7.42578125" style="91" customWidth="1"/>
    <col min="7187" max="7187" width="7.28515625" style="91" customWidth="1"/>
    <col min="7188" max="7188" width="7" style="91" customWidth="1"/>
    <col min="7189" max="7189" width="7.5703125" style="91" customWidth="1"/>
    <col min="7190" max="7190" width="8.28515625" style="91" customWidth="1"/>
    <col min="7191" max="7191" width="7.5703125" style="91" customWidth="1"/>
    <col min="7192" max="7192" width="11.140625" style="91" customWidth="1"/>
    <col min="7193" max="7193" width="6.42578125" style="91" customWidth="1"/>
    <col min="7194" max="7194" width="7.5703125" style="91" customWidth="1"/>
    <col min="7195" max="7195" width="9" style="91" customWidth="1"/>
    <col min="7196" max="7196" width="8.42578125" style="91" bestFit="1" customWidth="1"/>
    <col min="7197" max="7197" width="9.140625" style="91" bestFit="1" customWidth="1"/>
    <col min="7198" max="7198" width="10.85546875" style="91" customWidth="1"/>
    <col min="7199" max="7199" width="6.7109375" style="91" customWidth="1"/>
    <col min="7200" max="7421" width="11.42578125" style="91"/>
    <col min="7422" max="7422" width="4" style="91" customWidth="1"/>
    <col min="7423" max="7423" width="43.7109375" style="91" customWidth="1"/>
    <col min="7424" max="7424" width="10.42578125" style="91" customWidth="1"/>
    <col min="7425" max="7425" width="8.42578125" style="91" customWidth="1"/>
    <col min="7426" max="7426" width="8.28515625" style="91" customWidth="1"/>
    <col min="7427" max="7427" width="10.140625" style="91" customWidth="1"/>
    <col min="7428" max="7428" width="9.5703125" style="91" customWidth="1"/>
    <col min="7429" max="7429" width="9.28515625" style="91" customWidth="1"/>
    <col min="7430" max="7431" width="7.5703125" style="91" customWidth="1"/>
    <col min="7432" max="7432" width="8.140625" style="91" customWidth="1"/>
    <col min="7433" max="7433" width="8.7109375" style="91" customWidth="1"/>
    <col min="7434" max="7434" width="9.140625" style="91" customWidth="1"/>
    <col min="7435" max="7435" width="8.85546875" style="91" customWidth="1"/>
    <col min="7436" max="7436" width="6" style="91" customWidth="1"/>
    <col min="7437" max="7437" width="7.5703125" style="91" customWidth="1"/>
    <col min="7438" max="7438" width="8" style="91" customWidth="1"/>
    <col min="7439" max="7439" width="8.140625" style="91" customWidth="1"/>
    <col min="7440" max="7440" width="7" style="91" customWidth="1"/>
    <col min="7441" max="7441" width="7.5703125" style="91" customWidth="1"/>
    <col min="7442" max="7442" width="7.42578125" style="91" customWidth="1"/>
    <col min="7443" max="7443" width="7.28515625" style="91" customWidth="1"/>
    <col min="7444" max="7444" width="7" style="91" customWidth="1"/>
    <col min="7445" max="7445" width="7.5703125" style="91" customWidth="1"/>
    <col min="7446" max="7446" width="8.28515625" style="91" customWidth="1"/>
    <col min="7447" max="7447" width="7.5703125" style="91" customWidth="1"/>
    <col min="7448" max="7448" width="11.140625" style="91" customWidth="1"/>
    <col min="7449" max="7449" width="6.42578125" style="91" customWidth="1"/>
    <col min="7450" max="7450" width="7.5703125" style="91" customWidth="1"/>
    <col min="7451" max="7451" width="9" style="91" customWidth="1"/>
    <col min="7452" max="7452" width="8.42578125" style="91" bestFit="1" customWidth="1"/>
    <col min="7453" max="7453" width="9.140625" style="91" bestFit="1" customWidth="1"/>
    <col min="7454" max="7454" width="10.85546875" style="91" customWidth="1"/>
    <col min="7455" max="7455" width="6.7109375" style="91" customWidth="1"/>
    <col min="7456" max="7677" width="11.42578125" style="91"/>
    <col min="7678" max="7678" width="4" style="91" customWidth="1"/>
    <col min="7679" max="7679" width="43.7109375" style="91" customWidth="1"/>
    <col min="7680" max="7680" width="10.42578125" style="91" customWidth="1"/>
    <col min="7681" max="7681" width="8.42578125" style="91" customWidth="1"/>
    <col min="7682" max="7682" width="8.28515625" style="91" customWidth="1"/>
    <col min="7683" max="7683" width="10.140625" style="91" customWidth="1"/>
    <col min="7684" max="7684" width="9.5703125" style="91" customWidth="1"/>
    <col min="7685" max="7685" width="9.28515625" style="91" customWidth="1"/>
    <col min="7686" max="7687" width="7.5703125" style="91" customWidth="1"/>
    <col min="7688" max="7688" width="8.140625" style="91" customWidth="1"/>
    <col min="7689" max="7689" width="8.7109375" style="91" customWidth="1"/>
    <col min="7690" max="7690" width="9.140625" style="91" customWidth="1"/>
    <col min="7691" max="7691" width="8.85546875" style="91" customWidth="1"/>
    <col min="7692" max="7692" width="6" style="91" customWidth="1"/>
    <col min="7693" max="7693" width="7.5703125" style="91" customWidth="1"/>
    <col min="7694" max="7694" width="8" style="91" customWidth="1"/>
    <col min="7695" max="7695" width="8.140625" style="91" customWidth="1"/>
    <col min="7696" max="7696" width="7" style="91" customWidth="1"/>
    <col min="7697" max="7697" width="7.5703125" style="91" customWidth="1"/>
    <col min="7698" max="7698" width="7.42578125" style="91" customWidth="1"/>
    <col min="7699" max="7699" width="7.28515625" style="91" customWidth="1"/>
    <col min="7700" max="7700" width="7" style="91" customWidth="1"/>
    <col min="7701" max="7701" width="7.5703125" style="91" customWidth="1"/>
    <col min="7702" max="7702" width="8.28515625" style="91" customWidth="1"/>
    <col min="7703" max="7703" width="7.5703125" style="91" customWidth="1"/>
    <col min="7704" max="7704" width="11.140625" style="91" customWidth="1"/>
    <col min="7705" max="7705" width="6.42578125" style="91" customWidth="1"/>
    <col min="7706" max="7706" width="7.5703125" style="91" customWidth="1"/>
    <col min="7707" max="7707" width="9" style="91" customWidth="1"/>
    <col min="7708" max="7708" width="8.42578125" style="91" bestFit="1" customWidth="1"/>
    <col min="7709" max="7709" width="9.140625" style="91" bestFit="1" customWidth="1"/>
    <col min="7710" max="7710" width="10.85546875" style="91" customWidth="1"/>
    <col min="7711" max="7711" width="6.7109375" style="91" customWidth="1"/>
    <col min="7712" max="7933" width="11.42578125" style="91"/>
    <col min="7934" max="7934" width="4" style="91" customWidth="1"/>
    <col min="7935" max="7935" width="43.7109375" style="91" customWidth="1"/>
    <col min="7936" max="7936" width="10.42578125" style="91" customWidth="1"/>
    <col min="7937" max="7937" width="8.42578125" style="91" customWidth="1"/>
    <col min="7938" max="7938" width="8.28515625" style="91" customWidth="1"/>
    <col min="7939" max="7939" width="10.140625" style="91" customWidth="1"/>
    <col min="7940" max="7940" width="9.5703125" style="91" customWidth="1"/>
    <col min="7941" max="7941" width="9.28515625" style="91" customWidth="1"/>
    <col min="7942" max="7943" width="7.5703125" style="91" customWidth="1"/>
    <col min="7944" max="7944" width="8.140625" style="91" customWidth="1"/>
    <col min="7945" max="7945" width="8.7109375" style="91" customWidth="1"/>
    <col min="7946" max="7946" width="9.140625" style="91" customWidth="1"/>
    <col min="7947" max="7947" width="8.85546875" style="91" customWidth="1"/>
    <col min="7948" max="7948" width="6" style="91" customWidth="1"/>
    <col min="7949" max="7949" width="7.5703125" style="91" customWidth="1"/>
    <col min="7950" max="7950" width="8" style="91" customWidth="1"/>
    <col min="7951" max="7951" width="8.140625" style="91" customWidth="1"/>
    <col min="7952" max="7952" width="7" style="91" customWidth="1"/>
    <col min="7953" max="7953" width="7.5703125" style="91" customWidth="1"/>
    <col min="7954" max="7954" width="7.42578125" style="91" customWidth="1"/>
    <col min="7955" max="7955" width="7.28515625" style="91" customWidth="1"/>
    <col min="7956" max="7956" width="7" style="91" customWidth="1"/>
    <col min="7957" max="7957" width="7.5703125" style="91" customWidth="1"/>
    <col min="7958" max="7958" width="8.28515625" style="91" customWidth="1"/>
    <col min="7959" max="7959" width="7.5703125" style="91" customWidth="1"/>
    <col min="7960" max="7960" width="11.140625" style="91" customWidth="1"/>
    <col min="7961" max="7961" width="6.42578125" style="91" customWidth="1"/>
    <col min="7962" max="7962" width="7.5703125" style="91" customWidth="1"/>
    <col min="7963" max="7963" width="9" style="91" customWidth="1"/>
    <col min="7964" max="7964" width="8.42578125" style="91" bestFit="1" customWidth="1"/>
    <col min="7965" max="7965" width="9.140625" style="91" bestFit="1" customWidth="1"/>
    <col min="7966" max="7966" width="10.85546875" style="91" customWidth="1"/>
    <col min="7967" max="7967" width="6.7109375" style="91" customWidth="1"/>
    <col min="7968" max="8189" width="11.42578125" style="91"/>
    <col min="8190" max="8190" width="4" style="91" customWidth="1"/>
    <col min="8191" max="8191" width="43.7109375" style="91" customWidth="1"/>
    <col min="8192" max="8192" width="10.42578125" style="91" customWidth="1"/>
    <col min="8193" max="8193" width="8.42578125" style="91" customWidth="1"/>
    <col min="8194" max="8194" width="8.28515625" style="91" customWidth="1"/>
    <col min="8195" max="8195" width="10.140625" style="91" customWidth="1"/>
    <col min="8196" max="8196" width="9.5703125" style="91" customWidth="1"/>
    <col min="8197" max="8197" width="9.28515625" style="91" customWidth="1"/>
    <col min="8198" max="8199" width="7.5703125" style="91" customWidth="1"/>
    <col min="8200" max="8200" width="8.140625" style="91" customWidth="1"/>
    <col min="8201" max="8201" width="8.7109375" style="91" customWidth="1"/>
    <col min="8202" max="8202" width="9.140625" style="91" customWidth="1"/>
    <col min="8203" max="8203" width="8.85546875" style="91" customWidth="1"/>
    <col min="8204" max="8204" width="6" style="91" customWidth="1"/>
    <col min="8205" max="8205" width="7.5703125" style="91" customWidth="1"/>
    <col min="8206" max="8206" width="8" style="91" customWidth="1"/>
    <col min="8207" max="8207" width="8.140625" style="91" customWidth="1"/>
    <col min="8208" max="8208" width="7" style="91" customWidth="1"/>
    <col min="8209" max="8209" width="7.5703125" style="91" customWidth="1"/>
    <col min="8210" max="8210" width="7.42578125" style="91" customWidth="1"/>
    <col min="8211" max="8211" width="7.28515625" style="91" customWidth="1"/>
    <col min="8212" max="8212" width="7" style="91" customWidth="1"/>
    <col min="8213" max="8213" width="7.5703125" style="91" customWidth="1"/>
    <col min="8214" max="8214" width="8.28515625" style="91" customWidth="1"/>
    <col min="8215" max="8215" width="7.5703125" style="91" customWidth="1"/>
    <col min="8216" max="8216" width="11.140625" style="91" customWidth="1"/>
    <col min="8217" max="8217" width="6.42578125" style="91" customWidth="1"/>
    <col min="8218" max="8218" width="7.5703125" style="91" customWidth="1"/>
    <col min="8219" max="8219" width="9" style="91" customWidth="1"/>
    <col min="8220" max="8220" width="8.42578125" style="91" bestFit="1" customWidth="1"/>
    <col min="8221" max="8221" width="9.140625" style="91" bestFit="1" customWidth="1"/>
    <col min="8222" max="8222" width="10.85546875" style="91" customWidth="1"/>
    <col min="8223" max="8223" width="6.7109375" style="91" customWidth="1"/>
    <col min="8224" max="8445" width="11.42578125" style="91"/>
    <col min="8446" max="8446" width="4" style="91" customWidth="1"/>
    <col min="8447" max="8447" width="43.7109375" style="91" customWidth="1"/>
    <col min="8448" max="8448" width="10.42578125" style="91" customWidth="1"/>
    <col min="8449" max="8449" width="8.42578125" style="91" customWidth="1"/>
    <col min="8450" max="8450" width="8.28515625" style="91" customWidth="1"/>
    <col min="8451" max="8451" width="10.140625" style="91" customWidth="1"/>
    <col min="8452" max="8452" width="9.5703125" style="91" customWidth="1"/>
    <col min="8453" max="8453" width="9.28515625" style="91" customWidth="1"/>
    <col min="8454" max="8455" width="7.5703125" style="91" customWidth="1"/>
    <col min="8456" max="8456" width="8.140625" style="91" customWidth="1"/>
    <col min="8457" max="8457" width="8.7109375" style="91" customWidth="1"/>
    <col min="8458" max="8458" width="9.140625" style="91" customWidth="1"/>
    <col min="8459" max="8459" width="8.85546875" style="91" customWidth="1"/>
    <col min="8460" max="8460" width="6" style="91" customWidth="1"/>
    <col min="8461" max="8461" width="7.5703125" style="91" customWidth="1"/>
    <col min="8462" max="8462" width="8" style="91" customWidth="1"/>
    <col min="8463" max="8463" width="8.140625" style="91" customWidth="1"/>
    <col min="8464" max="8464" width="7" style="91" customWidth="1"/>
    <col min="8465" max="8465" width="7.5703125" style="91" customWidth="1"/>
    <col min="8466" max="8466" width="7.42578125" style="91" customWidth="1"/>
    <col min="8467" max="8467" width="7.28515625" style="91" customWidth="1"/>
    <col min="8468" max="8468" width="7" style="91" customWidth="1"/>
    <col min="8469" max="8469" width="7.5703125" style="91" customWidth="1"/>
    <col min="8470" max="8470" width="8.28515625" style="91" customWidth="1"/>
    <col min="8471" max="8471" width="7.5703125" style="91" customWidth="1"/>
    <col min="8472" max="8472" width="11.140625" style="91" customWidth="1"/>
    <col min="8473" max="8473" width="6.42578125" style="91" customWidth="1"/>
    <col min="8474" max="8474" width="7.5703125" style="91" customWidth="1"/>
    <col min="8475" max="8475" width="9" style="91" customWidth="1"/>
    <col min="8476" max="8476" width="8.42578125" style="91" bestFit="1" customWidth="1"/>
    <col min="8477" max="8477" width="9.140625" style="91" bestFit="1" customWidth="1"/>
    <col min="8478" max="8478" width="10.85546875" style="91" customWidth="1"/>
    <col min="8479" max="8479" width="6.7109375" style="91" customWidth="1"/>
    <col min="8480" max="8701" width="11.42578125" style="91"/>
    <col min="8702" max="8702" width="4" style="91" customWidth="1"/>
    <col min="8703" max="8703" width="43.7109375" style="91" customWidth="1"/>
    <col min="8704" max="8704" width="10.42578125" style="91" customWidth="1"/>
    <col min="8705" max="8705" width="8.42578125" style="91" customWidth="1"/>
    <col min="8706" max="8706" width="8.28515625" style="91" customWidth="1"/>
    <col min="8707" max="8707" width="10.140625" style="91" customWidth="1"/>
    <col min="8708" max="8708" width="9.5703125" style="91" customWidth="1"/>
    <col min="8709" max="8709" width="9.28515625" style="91" customWidth="1"/>
    <col min="8710" max="8711" width="7.5703125" style="91" customWidth="1"/>
    <col min="8712" max="8712" width="8.140625" style="91" customWidth="1"/>
    <col min="8713" max="8713" width="8.7109375" style="91" customWidth="1"/>
    <col min="8714" max="8714" width="9.140625" style="91" customWidth="1"/>
    <col min="8715" max="8715" width="8.85546875" style="91" customWidth="1"/>
    <col min="8716" max="8716" width="6" style="91" customWidth="1"/>
    <col min="8717" max="8717" width="7.5703125" style="91" customWidth="1"/>
    <col min="8718" max="8718" width="8" style="91" customWidth="1"/>
    <col min="8719" max="8719" width="8.140625" style="91" customWidth="1"/>
    <col min="8720" max="8720" width="7" style="91" customWidth="1"/>
    <col min="8721" max="8721" width="7.5703125" style="91" customWidth="1"/>
    <col min="8722" max="8722" width="7.42578125" style="91" customWidth="1"/>
    <col min="8723" max="8723" width="7.28515625" style="91" customWidth="1"/>
    <col min="8724" max="8724" width="7" style="91" customWidth="1"/>
    <col min="8725" max="8725" width="7.5703125" style="91" customWidth="1"/>
    <col min="8726" max="8726" width="8.28515625" style="91" customWidth="1"/>
    <col min="8727" max="8727" width="7.5703125" style="91" customWidth="1"/>
    <col min="8728" max="8728" width="11.140625" style="91" customWidth="1"/>
    <col min="8729" max="8729" width="6.42578125" style="91" customWidth="1"/>
    <col min="8730" max="8730" width="7.5703125" style="91" customWidth="1"/>
    <col min="8731" max="8731" width="9" style="91" customWidth="1"/>
    <col min="8732" max="8732" width="8.42578125" style="91" bestFit="1" customWidth="1"/>
    <col min="8733" max="8733" width="9.140625" style="91" bestFit="1" customWidth="1"/>
    <col min="8734" max="8734" width="10.85546875" style="91" customWidth="1"/>
    <col min="8735" max="8735" width="6.7109375" style="91" customWidth="1"/>
    <col min="8736" max="8957" width="11.42578125" style="91"/>
    <col min="8958" max="8958" width="4" style="91" customWidth="1"/>
    <col min="8959" max="8959" width="43.7109375" style="91" customWidth="1"/>
    <col min="8960" max="8960" width="10.42578125" style="91" customWidth="1"/>
    <col min="8961" max="8961" width="8.42578125" style="91" customWidth="1"/>
    <col min="8962" max="8962" width="8.28515625" style="91" customWidth="1"/>
    <col min="8963" max="8963" width="10.140625" style="91" customWidth="1"/>
    <col min="8964" max="8964" width="9.5703125" style="91" customWidth="1"/>
    <col min="8965" max="8965" width="9.28515625" style="91" customWidth="1"/>
    <col min="8966" max="8967" width="7.5703125" style="91" customWidth="1"/>
    <col min="8968" max="8968" width="8.140625" style="91" customWidth="1"/>
    <col min="8969" max="8969" width="8.7109375" style="91" customWidth="1"/>
    <col min="8970" max="8970" width="9.140625" style="91" customWidth="1"/>
    <col min="8971" max="8971" width="8.85546875" style="91" customWidth="1"/>
    <col min="8972" max="8972" width="6" style="91" customWidth="1"/>
    <col min="8973" max="8973" width="7.5703125" style="91" customWidth="1"/>
    <col min="8974" max="8974" width="8" style="91" customWidth="1"/>
    <col min="8975" max="8975" width="8.140625" style="91" customWidth="1"/>
    <col min="8976" max="8976" width="7" style="91" customWidth="1"/>
    <col min="8977" max="8977" width="7.5703125" style="91" customWidth="1"/>
    <col min="8978" max="8978" width="7.42578125" style="91" customWidth="1"/>
    <col min="8979" max="8979" width="7.28515625" style="91" customWidth="1"/>
    <col min="8980" max="8980" width="7" style="91" customWidth="1"/>
    <col min="8981" max="8981" width="7.5703125" style="91" customWidth="1"/>
    <col min="8982" max="8982" width="8.28515625" style="91" customWidth="1"/>
    <col min="8983" max="8983" width="7.5703125" style="91" customWidth="1"/>
    <col min="8984" max="8984" width="11.140625" style="91" customWidth="1"/>
    <col min="8985" max="8985" width="6.42578125" style="91" customWidth="1"/>
    <col min="8986" max="8986" width="7.5703125" style="91" customWidth="1"/>
    <col min="8987" max="8987" width="9" style="91" customWidth="1"/>
    <col min="8988" max="8988" width="8.42578125" style="91" bestFit="1" customWidth="1"/>
    <col min="8989" max="8989" width="9.140625" style="91" bestFit="1" customWidth="1"/>
    <col min="8990" max="8990" width="10.85546875" style="91" customWidth="1"/>
    <col min="8991" max="8991" width="6.7109375" style="91" customWidth="1"/>
    <col min="8992" max="9213" width="11.42578125" style="91"/>
    <col min="9214" max="9214" width="4" style="91" customWidth="1"/>
    <col min="9215" max="9215" width="43.7109375" style="91" customWidth="1"/>
    <col min="9216" max="9216" width="10.42578125" style="91" customWidth="1"/>
    <col min="9217" max="9217" width="8.42578125" style="91" customWidth="1"/>
    <col min="9218" max="9218" width="8.28515625" style="91" customWidth="1"/>
    <col min="9219" max="9219" width="10.140625" style="91" customWidth="1"/>
    <col min="9220" max="9220" width="9.5703125" style="91" customWidth="1"/>
    <col min="9221" max="9221" width="9.28515625" style="91" customWidth="1"/>
    <col min="9222" max="9223" width="7.5703125" style="91" customWidth="1"/>
    <col min="9224" max="9224" width="8.140625" style="91" customWidth="1"/>
    <col min="9225" max="9225" width="8.7109375" style="91" customWidth="1"/>
    <col min="9226" max="9226" width="9.140625" style="91" customWidth="1"/>
    <col min="9227" max="9227" width="8.85546875" style="91" customWidth="1"/>
    <col min="9228" max="9228" width="6" style="91" customWidth="1"/>
    <col min="9229" max="9229" width="7.5703125" style="91" customWidth="1"/>
    <col min="9230" max="9230" width="8" style="91" customWidth="1"/>
    <col min="9231" max="9231" width="8.140625" style="91" customWidth="1"/>
    <col min="9232" max="9232" width="7" style="91" customWidth="1"/>
    <col min="9233" max="9233" width="7.5703125" style="91" customWidth="1"/>
    <col min="9234" max="9234" width="7.42578125" style="91" customWidth="1"/>
    <col min="9235" max="9235" width="7.28515625" style="91" customWidth="1"/>
    <col min="9236" max="9236" width="7" style="91" customWidth="1"/>
    <col min="9237" max="9237" width="7.5703125" style="91" customWidth="1"/>
    <col min="9238" max="9238" width="8.28515625" style="91" customWidth="1"/>
    <col min="9239" max="9239" width="7.5703125" style="91" customWidth="1"/>
    <col min="9240" max="9240" width="11.140625" style="91" customWidth="1"/>
    <col min="9241" max="9241" width="6.42578125" style="91" customWidth="1"/>
    <col min="9242" max="9242" width="7.5703125" style="91" customWidth="1"/>
    <col min="9243" max="9243" width="9" style="91" customWidth="1"/>
    <col min="9244" max="9244" width="8.42578125" style="91" bestFit="1" customWidth="1"/>
    <col min="9245" max="9245" width="9.140625" style="91" bestFit="1" customWidth="1"/>
    <col min="9246" max="9246" width="10.85546875" style="91" customWidth="1"/>
    <col min="9247" max="9247" width="6.7109375" style="91" customWidth="1"/>
    <col min="9248" max="9469" width="11.42578125" style="91"/>
    <col min="9470" max="9470" width="4" style="91" customWidth="1"/>
    <col min="9471" max="9471" width="43.7109375" style="91" customWidth="1"/>
    <col min="9472" max="9472" width="10.42578125" style="91" customWidth="1"/>
    <col min="9473" max="9473" width="8.42578125" style="91" customWidth="1"/>
    <col min="9474" max="9474" width="8.28515625" style="91" customWidth="1"/>
    <col min="9475" max="9475" width="10.140625" style="91" customWidth="1"/>
    <col min="9476" max="9476" width="9.5703125" style="91" customWidth="1"/>
    <col min="9477" max="9477" width="9.28515625" style="91" customWidth="1"/>
    <col min="9478" max="9479" width="7.5703125" style="91" customWidth="1"/>
    <col min="9480" max="9480" width="8.140625" style="91" customWidth="1"/>
    <col min="9481" max="9481" width="8.7109375" style="91" customWidth="1"/>
    <col min="9482" max="9482" width="9.140625" style="91" customWidth="1"/>
    <col min="9483" max="9483" width="8.85546875" style="91" customWidth="1"/>
    <col min="9484" max="9484" width="6" style="91" customWidth="1"/>
    <col min="9485" max="9485" width="7.5703125" style="91" customWidth="1"/>
    <col min="9486" max="9486" width="8" style="91" customWidth="1"/>
    <col min="9487" max="9487" width="8.140625" style="91" customWidth="1"/>
    <col min="9488" max="9488" width="7" style="91" customWidth="1"/>
    <col min="9489" max="9489" width="7.5703125" style="91" customWidth="1"/>
    <col min="9490" max="9490" width="7.42578125" style="91" customWidth="1"/>
    <col min="9491" max="9491" width="7.28515625" style="91" customWidth="1"/>
    <col min="9492" max="9492" width="7" style="91" customWidth="1"/>
    <col min="9493" max="9493" width="7.5703125" style="91" customWidth="1"/>
    <col min="9494" max="9494" width="8.28515625" style="91" customWidth="1"/>
    <col min="9495" max="9495" width="7.5703125" style="91" customWidth="1"/>
    <col min="9496" max="9496" width="11.140625" style="91" customWidth="1"/>
    <col min="9497" max="9497" width="6.42578125" style="91" customWidth="1"/>
    <col min="9498" max="9498" width="7.5703125" style="91" customWidth="1"/>
    <col min="9499" max="9499" width="9" style="91" customWidth="1"/>
    <col min="9500" max="9500" width="8.42578125" style="91" bestFit="1" customWidth="1"/>
    <col min="9501" max="9501" width="9.140625" style="91" bestFit="1" customWidth="1"/>
    <col min="9502" max="9502" width="10.85546875" style="91" customWidth="1"/>
    <col min="9503" max="9503" width="6.7109375" style="91" customWidth="1"/>
    <col min="9504" max="9725" width="11.42578125" style="91"/>
    <col min="9726" max="9726" width="4" style="91" customWidth="1"/>
    <col min="9727" max="9727" width="43.7109375" style="91" customWidth="1"/>
    <col min="9728" max="9728" width="10.42578125" style="91" customWidth="1"/>
    <col min="9729" max="9729" width="8.42578125" style="91" customWidth="1"/>
    <col min="9730" max="9730" width="8.28515625" style="91" customWidth="1"/>
    <col min="9731" max="9731" width="10.140625" style="91" customWidth="1"/>
    <col min="9732" max="9732" width="9.5703125" style="91" customWidth="1"/>
    <col min="9733" max="9733" width="9.28515625" style="91" customWidth="1"/>
    <col min="9734" max="9735" width="7.5703125" style="91" customWidth="1"/>
    <col min="9736" max="9736" width="8.140625" style="91" customWidth="1"/>
    <col min="9737" max="9737" width="8.7109375" style="91" customWidth="1"/>
    <col min="9738" max="9738" width="9.140625" style="91" customWidth="1"/>
    <col min="9739" max="9739" width="8.85546875" style="91" customWidth="1"/>
    <col min="9740" max="9740" width="6" style="91" customWidth="1"/>
    <col min="9741" max="9741" width="7.5703125" style="91" customWidth="1"/>
    <col min="9742" max="9742" width="8" style="91" customWidth="1"/>
    <col min="9743" max="9743" width="8.140625" style="91" customWidth="1"/>
    <col min="9744" max="9744" width="7" style="91" customWidth="1"/>
    <col min="9745" max="9745" width="7.5703125" style="91" customWidth="1"/>
    <col min="9746" max="9746" width="7.42578125" style="91" customWidth="1"/>
    <col min="9747" max="9747" width="7.28515625" style="91" customWidth="1"/>
    <col min="9748" max="9748" width="7" style="91" customWidth="1"/>
    <col min="9749" max="9749" width="7.5703125" style="91" customWidth="1"/>
    <col min="9750" max="9750" width="8.28515625" style="91" customWidth="1"/>
    <col min="9751" max="9751" width="7.5703125" style="91" customWidth="1"/>
    <col min="9752" max="9752" width="11.140625" style="91" customWidth="1"/>
    <col min="9753" max="9753" width="6.42578125" style="91" customWidth="1"/>
    <col min="9754" max="9754" width="7.5703125" style="91" customWidth="1"/>
    <col min="9755" max="9755" width="9" style="91" customWidth="1"/>
    <col min="9756" max="9756" width="8.42578125" style="91" bestFit="1" customWidth="1"/>
    <col min="9757" max="9757" width="9.140625" style="91" bestFit="1" customWidth="1"/>
    <col min="9758" max="9758" width="10.85546875" style="91" customWidth="1"/>
    <col min="9759" max="9759" width="6.7109375" style="91" customWidth="1"/>
    <col min="9760" max="9981" width="11.42578125" style="91"/>
    <col min="9982" max="9982" width="4" style="91" customWidth="1"/>
    <col min="9983" max="9983" width="43.7109375" style="91" customWidth="1"/>
    <col min="9984" max="9984" width="10.42578125" style="91" customWidth="1"/>
    <col min="9985" max="9985" width="8.42578125" style="91" customWidth="1"/>
    <col min="9986" max="9986" width="8.28515625" style="91" customWidth="1"/>
    <col min="9987" max="9987" width="10.140625" style="91" customWidth="1"/>
    <col min="9988" max="9988" width="9.5703125" style="91" customWidth="1"/>
    <col min="9989" max="9989" width="9.28515625" style="91" customWidth="1"/>
    <col min="9990" max="9991" width="7.5703125" style="91" customWidth="1"/>
    <col min="9992" max="9992" width="8.140625" style="91" customWidth="1"/>
    <col min="9993" max="9993" width="8.7109375" style="91" customWidth="1"/>
    <col min="9994" max="9994" width="9.140625" style="91" customWidth="1"/>
    <col min="9995" max="9995" width="8.85546875" style="91" customWidth="1"/>
    <col min="9996" max="9996" width="6" style="91" customWidth="1"/>
    <col min="9997" max="9997" width="7.5703125" style="91" customWidth="1"/>
    <col min="9998" max="9998" width="8" style="91" customWidth="1"/>
    <col min="9999" max="9999" width="8.140625" style="91" customWidth="1"/>
    <col min="10000" max="10000" width="7" style="91" customWidth="1"/>
    <col min="10001" max="10001" width="7.5703125" style="91" customWidth="1"/>
    <col min="10002" max="10002" width="7.42578125" style="91" customWidth="1"/>
    <col min="10003" max="10003" width="7.28515625" style="91" customWidth="1"/>
    <col min="10004" max="10004" width="7" style="91" customWidth="1"/>
    <col min="10005" max="10005" width="7.5703125" style="91" customWidth="1"/>
    <col min="10006" max="10006" width="8.28515625" style="91" customWidth="1"/>
    <col min="10007" max="10007" width="7.5703125" style="91" customWidth="1"/>
    <col min="10008" max="10008" width="11.140625" style="91" customWidth="1"/>
    <col min="10009" max="10009" width="6.42578125" style="91" customWidth="1"/>
    <col min="10010" max="10010" width="7.5703125" style="91" customWidth="1"/>
    <col min="10011" max="10011" width="9" style="91" customWidth="1"/>
    <col min="10012" max="10012" width="8.42578125" style="91" bestFit="1" customWidth="1"/>
    <col min="10013" max="10013" width="9.140625" style="91" bestFit="1" customWidth="1"/>
    <col min="10014" max="10014" width="10.85546875" style="91" customWidth="1"/>
    <col min="10015" max="10015" width="6.7109375" style="91" customWidth="1"/>
    <col min="10016" max="10237" width="11.42578125" style="91"/>
    <col min="10238" max="10238" width="4" style="91" customWidth="1"/>
    <col min="10239" max="10239" width="43.7109375" style="91" customWidth="1"/>
    <col min="10240" max="10240" width="10.42578125" style="91" customWidth="1"/>
    <col min="10241" max="10241" width="8.42578125" style="91" customWidth="1"/>
    <col min="10242" max="10242" width="8.28515625" style="91" customWidth="1"/>
    <col min="10243" max="10243" width="10.140625" style="91" customWidth="1"/>
    <col min="10244" max="10244" width="9.5703125" style="91" customWidth="1"/>
    <col min="10245" max="10245" width="9.28515625" style="91" customWidth="1"/>
    <col min="10246" max="10247" width="7.5703125" style="91" customWidth="1"/>
    <col min="10248" max="10248" width="8.140625" style="91" customWidth="1"/>
    <col min="10249" max="10249" width="8.7109375" style="91" customWidth="1"/>
    <col min="10250" max="10250" width="9.140625" style="91" customWidth="1"/>
    <col min="10251" max="10251" width="8.85546875" style="91" customWidth="1"/>
    <col min="10252" max="10252" width="6" style="91" customWidth="1"/>
    <col min="10253" max="10253" width="7.5703125" style="91" customWidth="1"/>
    <col min="10254" max="10254" width="8" style="91" customWidth="1"/>
    <col min="10255" max="10255" width="8.140625" style="91" customWidth="1"/>
    <col min="10256" max="10256" width="7" style="91" customWidth="1"/>
    <col min="10257" max="10257" width="7.5703125" style="91" customWidth="1"/>
    <col min="10258" max="10258" width="7.42578125" style="91" customWidth="1"/>
    <col min="10259" max="10259" width="7.28515625" style="91" customWidth="1"/>
    <col min="10260" max="10260" width="7" style="91" customWidth="1"/>
    <col min="10261" max="10261" width="7.5703125" style="91" customWidth="1"/>
    <col min="10262" max="10262" width="8.28515625" style="91" customWidth="1"/>
    <col min="10263" max="10263" width="7.5703125" style="91" customWidth="1"/>
    <col min="10264" max="10264" width="11.140625" style="91" customWidth="1"/>
    <col min="10265" max="10265" width="6.42578125" style="91" customWidth="1"/>
    <col min="10266" max="10266" width="7.5703125" style="91" customWidth="1"/>
    <col min="10267" max="10267" width="9" style="91" customWidth="1"/>
    <col min="10268" max="10268" width="8.42578125" style="91" bestFit="1" customWidth="1"/>
    <col min="10269" max="10269" width="9.140625" style="91" bestFit="1" customWidth="1"/>
    <col min="10270" max="10270" width="10.85546875" style="91" customWidth="1"/>
    <col min="10271" max="10271" width="6.7109375" style="91" customWidth="1"/>
    <col min="10272" max="10493" width="11.42578125" style="91"/>
    <col min="10494" max="10494" width="4" style="91" customWidth="1"/>
    <col min="10495" max="10495" width="43.7109375" style="91" customWidth="1"/>
    <col min="10496" max="10496" width="10.42578125" style="91" customWidth="1"/>
    <col min="10497" max="10497" width="8.42578125" style="91" customWidth="1"/>
    <col min="10498" max="10498" width="8.28515625" style="91" customWidth="1"/>
    <col min="10499" max="10499" width="10.140625" style="91" customWidth="1"/>
    <col min="10500" max="10500" width="9.5703125" style="91" customWidth="1"/>
    <col min="10501" max="10501" width="9.28515625" style="91" customWidth="1"/>
    <col min="10502" max="10503" width="7.5703125" style="91" customWidth="1"/>
    <col min="10504" max="10504" width="8.140625" style="91" customWidth="1"/>
    <col min="10505" max="10505" width="8.7109375" style="91" customWidth="1"/>
    <col min="10506" max="10506" width="9.140625" style="91" customWidth="1"/>
    <col min="10507" max="10507" width="8.85546875" style="91" customWidth="1"/>
    <col min="10508" max="10508" width="6" style="91" customWidth="1"/>
    <col min="10509" max="10509" width="7.5703125" style="91" customWidth="1"/>
    <col min="10510" max="10510" width="8" style="91" customWidth="1"/>
    <col min="10511" max="10511" width="8.140625" style="91" customWidth="1"/>
    <col min="10512" max="10512" width="7" style="91" customWidth="1"/>
    <col min="10513" max="10513" width="7.5703125" style="91" customWidth="1"/>
    <col min="10514" max="10514" width="7.42578125" style="91" customWidth="1"/>
    <col min="10515" max="10515" width="7.28515625" style="91" customWidth="1"/>
    <col min="10516" max="10516" width="7" style="91" customWidth="1"/>
    <col min="10517" max="10517" width="7.5703125" style="91" customWidth="1"/>
    <col min="10518" max="10518" width="8.28515625" style="91" customWidth="1"/>
    <col min="10519" max="10519" width="7.5703125" style="91" customWidth="1"/>
    <col min="10520" max="10520" width="11.140625" style="91" customWidth="1"/>
    <col min="10521" max="10521" width="6.42578125" style="91" customWidth="1"/>
    <col min="10522" max="10522" width="7.5703125" style="91" customWidth="1"/>
    <col min="10523" max="10523" width="9" style="91" customWidth="1"/>
    <col min="10524" max="10524" width="8.42578125" style="91" bestFit="1" customWidth="1"/>
    <col min="10525" max="10525" width="9.140625" style="91" bestFit="1" customWidth="1"/>
    <col min="10526" max="10526" width="10.85546875" style="91" customWidth="1"/>
    <col min="10527" max="10527" width="6.7109375" style="91" customWidth="1"/>
    <col min="10528" max="10749" width="11.42578125" style="91"/>
    <col min="10750" max="10750" width="4" style="91" customWidth="1"/>
    <col min="10751" max="10751" width="43.7109375" style="91" customWidth="1"/>
    <col min="10752" max="10752" width="10.42578125" style="91" customWidth="1"/>
    <col min="10753" max="10753" width="8.42578125" style="91" customWidth="1"/>
    <col min="10754" max="10754" width="8.28515625" style="91" customWidth="1"/>
    <col min="10755" max="10755" width="10.140625" style="91" customWidth="1"/>
    <col min="10756" max="10756" width="9.5703125" style="91" customWidth="1"/>
    <col min="10757" max="10757" width="9.28515625" style="91" customWidth="1"/>
    <col min="10758" max="10759" width="7.5703125" style="91" customWidth="1"/>
    <col min="10760" max="10760" width="8.140625" style="91" customWidth="1"/>
    <col min="10761" max="10761" width="8.7109375" style="91" customWidth="1"/>
    <col min="10762" max="10762" width="9.140625" style="91" customWidth="1"/>
    <col min="10763" max="10763" width="8.85546875" style="91" customWidth="1"/>
    <col min="10764" max="10764" width="6" style="91" customWidth="1"/>
    <col min="10765" max="10765" width="7.5703125" style="91" customWidth="1"/>
    <col min="10766" max="10766" width="8" style="91" customWidth="1"/>
    <col min="10767" max="10767" width="8.140625" style="91" customWidth="1"/>
    <col min="10768" max="10768" width="7" style="91" customWidth="1"/>
    <col min="10769" max="10769" width="7.5703125" style="91" customWidth="1"/>
    <col min="10770" max="10770" width="7.42578125" style="91" customWidth="1"/>
    <col min="10771" max="10771" width="7.28515625" style="91" customWidth="1"/>
    <col min="10772" max="10772" width="7" style="91" customWidth="1"/>
    <col min="10773" max="10773" width="7.5703125" style="91" customWidth="1"/>
    <col min="10774" max="10774" width="8.28515625" style="91" customWidth="1"/>
    <col min="10775" max="10775" width="7.5703125" style="91" customWidth="1"/>
    <col min="10776" max="10776" width="11.140625" style="91" customWidth="1"/>
    <col min="10777" max="10777" width="6.42578125" style="91" customWidth="1"/>
    <col min="10778" max="10778" width="7.5703125" style="91" customWidth="1"/>
    <col min="10779" max="10779" width="9" style="91" customWidth="1"/>
    <col min="10780" max="10780" width="8.42578125" style="91" bestFit="1" customWidth="1"/>
    <col min="10781" max="10781" width="9.140625" style="91" bestFit="1" customWidth="1"/>
    <col min="10782" max="10782" width="10.85546875" style="91" customWidth="1"/>
    <col min="10783" max="10783" width="6.7109375" style="91" customWidth="1"/>
    <col min="10784" max="11005" width="11.42578125" style="91"/>
    <col min="11006" max="11006" width="4" style="91" customWidth="1"/>
    <col min="11007" max="11007" width="43.7109375" style="91" customWidth="1"/>
    <col min="11008" max="11008" width="10.42578125" style="91" customWidth="1"/>
    <col min="11009" max="11009" width="8.42578125" style="91" customWidth="1"/>
    <col min="11010" max="11010" width="8.28515625" style="91" customWidth="1"/>
    <col min="11011" max="11011" width="10.140625" style="91" customWidth="1"/>
    <col min="11012" max="11012" width="9.5703125" style="91" customWidth="1"/>
    <col min="11013" max="11013" width="9.28515625" style="91" customWidth="1"/>
    <col min="11014" max="11015" width="7.5703125" style="91" customWidth="1"/>
    <col min="11016" max="11016" width="8.140625" style="91" customWidth="1"/>
    <col min="11017" max="11017" width="8.7109375" style="91" customWidth="1"/>
    <col min="11018" max="11018" width="9.140625" style="91" customWidth="1"/>
    <col min="11019" max="11019" width="8.85546875" style="91" customWidth="1"/>
    <col min="11020" max="11020" width="6" style="91" customWidth="1"/>
    <col min="11021" max="11021" width="7.5703125" style="91" customWidth="1"/>
    <col min="11022" max="11022" width="8" style="91" customWidth="1"/>
    <col min="11023" max="11023" width="8.140625" style="91" customWidth="1"/>
    <col min="11024" max="11024" width="7" style="91" customWidth="1"/>
    <col min="11025" max="11025" width="7.5703125" style="91" customWidth="1"/>
    <col min="11026" max="11026" width="7.42578125" style="91" customWidth="1"/>
    <col min="11027" max="11027" width="7.28515625" style="91" customWidth="1"/>
    <col min="11028" max="11028" width="7" style="91" customWidth="1"/>
    <col min="11029" max="11029" width="7.5703125" style="91" customWidth="1"/>
    <col min="11030" max="11030" width="8.28515625" style="91" customWidth="1"/>
    <col min="11031" max="11031" width="7.5703125" style="91" customWidth="1"/>
    <col min="11032" max="11032" width="11.140625" style="91" customWidth="1"/>
    <col min="11033" max="11033" width="6.42578125" style="91" customWidth="1"/>
    <col min="11034" max="11034" width="7.5703125" style="91" customWidth="1"/>
    <col min="11035" max="11035" width="9" style="91" customWidth="1"/>
    <col min="11036" max="11036" width="8.42578125" style="91" bestFit="1" customWidth="1"/>
    <col min="11037" max="11037" width="9.140625" style="91" bestFit="1" customWidth="1"/>
    <col min="11038" max="11038" width="10.85546875" style="91" customWidth="1"/>
    <col min="11039" max="11039" width="6.7109375" style="91" customWidth="1"/>
    <col min="11040" max="11261" width="11.42578125" style="91"/>
    <col min="11262" max="11262" width="4" style="91" customWidth="1"/>
    <col min="11263" max="11263" width="43.7109375" style="91" customWidth="1"/>
    <col min="11264" max="11264" width="10.42578125" style="91" customWidth="1"/>
    <col min="11265" max="11265" width="8.42578125" style="91" customWidth="1"/>
    <col min="11266" max="11266" width="8.28515625" style="91" customWidth="1"/>
    <col min="11267" max="11267" width="10.140625" style="91" customWidth="1"/>
    <col min="11268" max="11268" width="9.5703125" style="91" customWidth="1"/>
    <col min="11269" max="11269" width="9.28515625" style="91" customWidth="1"/>
    <col min="11270" max="11271" width="7.5703125" style="91" customWidth="1"/>
    <col min="11272" max="11272" width="8.140625" style="91" customWidth="1"/>
    <col min="11273" max="11273" width="8.7109375" style="91" customWidth="1"/>
    <col min="11274" max="11274" width="9.140625" style="91" customWidth="1"/>
    <col min="11275" max="11275" width="8.85546875" style="91" customWidth="1"/>
    <col min="11276" max="11276" width="6" style="91" customWidth="1"/>
    <col min="11277" max="11277" width="7.5703125" style="91" customWidth="1"/>
    <col min="11278" max="11278" width="8" style="91" customWidth="1"/>
    <col min="11279" max="11279" width="8.140625" style="91" customWidth="1"/>
    <col min="11280" max="11280" width="7" style="91" customWidth="1"/>
    <col min="11281" max="11281" width="7.5703125" style="91" customWidth="1"/>
    <col min="11282" max="11282" width="7.42578125" style="91" customWidth="1"/>
    <col min="11283" max="11283" width="7.28515625" style="91" customWidth="1"/>
    <col min="11284" max="11284" width="7" style="91" customWidth="1"/>
    <col min="11285" max="11285" width="7.5703125" style="91" customWidth="1"/>
    <col min="11286" max="11286" width="8.28515625" style="91" customWidth="1"/>
    <col min="11287" max="11287" width="7.5703125" style="91" customWidth="1"/>
    <col min="11288" max="11288" width="11.140625" style="91" customWidth="1"/>
    <col min="11289" max="11289" width="6.42578125" style="91" customWidth="1"/>
    <col min="11290" max="11290" width="7.5703125" style="91" customWidth="1"/>
    <col min="11291" max="11291" width="9" style="91" customWidth="1"/>
    <col min="11292" max="11292" width="8.42578125" style="91" bestFit="1" customWidth="1"/>
    <col min="11293" max="11293" width="9.140625" style="91" bestFit="1" customWidth="1"/>
    <col min="11294" max="11294" width="10.85546875" style="91" customWidth="1"/>
    <col min="11295" max="11295" width="6.7109375" style="91" customWidth="1"/>
    <col min="11296" max="11517" width="11.42578125" style="91"/>
    <col min="11518" max="11518" width="4" style="91" customWidth="1"/>
    <col min="11519" max="11519" width="43.7109375" style="91" customWidth="1"/>
    <col min="11520" max="11520" width="10.42578125" style="91" customWidth="1"/>
    <col min="11521" max="11521" width="8.42578125" style="91" customWidth="1"/>
    <col min="11522" max="11522" width="8.28515625" style="91" customWidth="1"/>
    <col min="11523" max="11523" width="10.140625" style="91" customWidth="1"/>
    <col min="11524" max="11524" width="9.5703125" style="91" customWidth="1"/>
    <col min="11525" max="11525" width="9.28515625" style="91" customWidth="1"/>
    <col min="11526" max="11527" width="7.5703125" style="91" customWidth="1"/>
    <col min="11528" max="11528" width="8.140625" style="91" customWidth="1"/>
    <col min="11529" max="11529" width="8.7109375" style="91" customWidth="1"/>
    <col min="11530" max="11530" width="9.140625" style="91" customWidth="1"/>
    <col min="11531" max="11531" width="8.85546875" style="91" customWidth="1"/>
    <col min="11532" max="11532" width="6" style="91" customWidth="1"/>
    <col min="11533" max="11533" width="7.5703125" style="91" customWidth="1"/>
    <col min="11534" max="11534" width="8" style="91" customWidth="1"/>
    <col min="11535" max="11535" width="8.140625" style="91" customWidth="1"/>
    <col min="11536" max="11536" width="7" style="91" customWidth="1"/>
    <col min="11537" max="11537" width="7.5703125" style="91" customWidth="1"/>
    <col min="11538" max="11538" width="7.42578125" style="91" customWidth="1"/>
    <col min="11539" max="11539" width="7.28515625" style="91" customWidth="1"/>
    <col min="11540" max="11540" width="7" style="91" customWidth="1"/>
    <col min="11541" max="11541" width="7.5703125" style="91" customWidth="1"/>
    <col min="11542" max="11542" width="8.28515625" style="91" customWidth="1"/>
    <col min="11543" max="11543" width="7.5703125" style="91" customWidth="1"/>
    <col min="11544" max="11544" width="11.140625" style="91" customWidth="1"/>
    <col min="11545" max="11545" width="6.42578125" style="91" customWidth="1"/>
    <col min="11546" max="11546" width="7.5703125" style="91" customWidth="1"/>
    <col min="11547" max="11547" width="9" style="91" customWidth="1"/>
    <col min="11548" max="11548" width="8.42578125" style="91" bestFit="1" customWidth="1"/>
    <col min="11549" max="11549" width="9.140625" style="91" bestFit="1" customWidth="1"/>
    <col min="11550" max="11550" width="10.85546875" style="91" customWidth="1"/>
    <col min="11551" max="11551" width="6.7109375" style="91" customWidth="1"/>
    <col min="11552" max="11773" width="11.42578125" style="91"/>
    <col min="11774" max="11774" width="4" style="91" customWidth="1"/>
    <col min="11775" max="11775" width="43.7109375" style="91" customWidth="1"/>
    <col min="11776" max="11776" width="10.42578125" style="91" customWidth="1"/>
    <col min="11777" max="11777" width="8.42578125" style="91" customWidth="1"/>
    <col min="11778" max="11778" width="8.28515625" style="91" customWidth="1"/>
    <col min="11779" max="11779" width="10.140625" style="91" customWidth="1"/>
    <col min="11780" max="11780" width="9.5703125" style="91" customWidth="1"/>
    <col min="11781" max="11781" width="9.28515625" style="91" customWidth="1"/>
    <col min="11782" max="11783" width="7.5703125" style="91" customWidth="1"/>
    <col min="11784" max="11784" width="8.140625" style="91" customWidth="1"/>
    <col min="11785" max="11785" width="8.7109375" style="91" customWidth="1"/>
    <col min="11786" max="11786" width="9.140625" style="91" customWidth="1"/>
    <col min="11787" max="11787" width="8.85546875" style="91" customWidth="1"/>
    <col min="11788" max="11788" width="6" style="91" customWidth="1"/>
    <col min="11789" max="11789" width="7.5703125" style="91" customWidth="1"/>
    <col min="11790" max="11790" width="8" style="91" customWidth="1"/>
    <col min="11791" max="11791" width="8.140625" style="91" customWidth="1"/>
    <col min="11792" max="11792" width="7" style="91" customWidth="1"/>
    <col min="11793" max="11793" width="7.5703125" style="91" customWidth="1"/>
    <col min="11794" max="11794" width="7.42578125" style="91" customWidth="1"/>
    <col min="11795" max="11795" width="7.28515625" style="91" customWidth="1"/>
    <col min="11796" max="11796" width="7" style="91" customWidth="1"/>
    <col min="11797" max="11797" width="7.5703125" style="91" customWidth="1"/>
    <col min="11798" max="11798" width="8.28515625" style="91" customWidth="1"/>
    <col min="11799" max="11799" width="7.5703125" style="91" customWidth="1"/>
    <col min="11800" max="11800" width="11.140625" style="91" customWidth="1"/>
    <col min="11801" max="11801" width="6.42578125" style="91" customWidth="1"/>
    <col min="11802" max="11802" width="7.5703125" style="91" customWidth="1"/>
    <col min="11803" max="11803" width="9" style="91" customWidth="1"/>
    <col min="11804" max="11804" width="8.42578125" style="91" bestFit="1" customWidth="1"/>
    <col min="11805" max="11805" width="9.140625" style="91" bestFit="1" customWidth="1"/>
    <col min="11806" max="11806" width="10.85546875" style="91" customWidth="1"/>
    <col min="11807" max="11807" width="6.7109375" style="91" customWidth="1"/>
    <col min="11808" max="12029" width="11.42578125" style="91"/>
    <col min="12030" max="12030" width="4" style="91" customWidth="1"/>
    <col min="12031" max="12031" width="43.7109375" style="91" customWidth="1"/>
    <col min="12032" max="12032" width="10.42578125" style="91" customWidth="1"/>
    <col min="12033" max="12033" width="8.42578125" style="91" customWidth="1"/>
    <col min="12034" max="12034" width="8.28515625" style="91" customWidth="1"/>
    <col min="12035" max="12035" width="10.140625" style="91" customWidth="1"/>
    <col min="12036" max="12036" width="9.5703125" style="91" customWidth="1"/>
    <col min="12037" max="12037" width="9.28515625" style="91" customWidth="1"/>
    <col min="12038" max="12039" width="7.5703125" style="91" customWidth="1"/>
    <col min="12040" max="12040" width="8.140625" style="91" customWidth="1"/>
    <col min="12041" max="12041" width="8.7109375" style="91" customWidth="1"/>
    <col min="12042" max="12042" width="9.140625" style="91" customWidth="1"/>
    <col min="12043" max="12043" width="8.85546875" style="91" customWidth="1"/>
    <col min="12044" max="12044" width="6" style="91" customWidth="1"/>
    <col min="12045" max="12045" width="7.5703125" style="91" customWidth="1"/>
    <col min="12046" max="12046" width="8" style="91" customWidth="1"/>
    <col min="12047" max="12047" width="8.140625" style="91" customWidth="1"/>
    <col min="12048" max="12048" width="7" style="91" customWidth="1"/>
    <col min="12049" max="12049" width="7.5703125" style="91" customWidth="1"/>
    <col min="12050" max="12050" width="7.42578125" style="91" customWidth="1"/>
    <col min="12051" max="12051" width="7.28515625" style="91" customWidth="1"/>
    <col min="12052" max="12052" width="7" style="91" customWidth="1"/>
    <col min="12053" max="12053" width="7.5703125" style="91" customWidth="1"/>
    <col min="12054" max="12054" width="8.28515625" style="91" customWidth="1"/>
    <col min="12055" max="12055" width="7.5703125" style="91" customWidth="1"/>
    <col min="12056" max="12056" width="11.140625" style="91" customWidth="1"/>
    <col min="12057" max="12057" width="6.42578125" style="91" customWidth="1"/>
    <col min="12058" max="12058" width="7.5703125" style="91" customWidth="1"/>
    <col min="12059" max="12059" width="9" style="91" customWidth="1"/>
    <col min="12060" max="12060" width="8.42578125" style="91" bestFit="1" customWidth="1"/>
    <col min="12061" max="12061" width="9.140625" style="91" bestFit="1" customWidth="1"/>
    <col min="12062" max="12062" width="10.85546875" style="91" customWidth="1"/>
    <col min="12063" max="12063" width="6.7109375" style="91" customWidth="1"/>
    <col min="12064" max="12285" width="11.42578125" style="91"/>
    <col min="12286" max="12286" width="4" style="91" customWidth="1"/>
    <col min="12287" max="12287" width="43.7109375" style="91" customWidth="1"/>
    <col min="12288" max="12288" width="10.42578125" style="91" customWidth="1"/>
    <col min="12289" max="12289" width="8.42578125" style="91" customWidth="1"/>
    <col min="12290" max="12290" width="8.28515625" style="91" customWidth="1"/>
    <col min="12291" max="12291" width="10.140625" style="91" customWidth="1"/>
    <col min="12292" max="12292" width="9.5703125" style="91" customWidth="1"/>
    <col min="12293" max="12293" width="9.28515625" style="91" customWidth="1"/>
    <col min="12294" max="12295" width="7.5703125" style="91" customWidth="1"/>
    <col min="12296" max="12296" width="8.140625" style="91" customWidth="1"/>
    <col min="12297" max="12297" width="8.7109375" style="91" customWidth="1"/>
    <col min="12298" max="12298" width="9.140625" style="91" customWidth="1"/>
    <col min="12299" max="12299" width="8.85546875" style="91" customWidth="1"/>
    <col min="12300" max="12300" width="6" style="91" customWidth="1"/>
    <col min="12301" max="12301" width="7.5703125" style="91" customWidth="1"/>
    <col min="12302" max="12302" width="8" style="91" customWidth="1"/>
    <col min="12303" max="12303" width="8.140625" style="91" customWidth="1"/>
    <col min="12304" max="12304" width="7" style="91" customWidth="1"/>
    <col min="12305" max="12305" width="7.5703125" style="91" customWidth="1"/>
    <col min="12306" max="12306" width="7.42578125" style="91" customWidth="1"/>
    <col min="12307" max="12307" width="7.28515625" style="91" customWidth="1"/>
    <col min="12308" max="12308" width="7" style="91" customWidth="1"/>
    <col min="12309" max="12309" width="7.5703125" style="91" customWidth="1"/>
    <col min="12310" max="12310" width="8.28515625" style="91" customWidth="1"/>
    <col min="12311" max="12311" width="7.5703125" style="91" customWidth="1"/>
    <col min="12312" max="12312" width="11.140625" style="91" customWidth="1"/>
    <col min="12313" max="12313" width="6.42578125" style="91" customWidth="1"/>
    <col min="12314" max="12314" width="7.5703125" style="91" customWidth="1"/>
    <col min="12315" max="12315" width="9" style="91" customWidth="1"/>
    <col min="12316" max="12316" width="8.42578125" style="91" bestFit="1" customWidth="1"/>
    <col min="12317" max="12317" width="9.140625" style="91" bestFit="1" customWidth="1"/>
    <col min="12318" max="12318" width="10.85546875" style="91" customWidth="1"/>
    <col min="12319" max="12319" width="6.7109375" style="91" customWidth="1"/>
    <col min="12320" max="12541" width="11.42578125" style="91"/>
    <col min="12542" max="12542" width="4" style="91" customWidth="1"/>
    <col min="12543" max="12543" width="43.7109375" style="91" customWidth="1"/>
    <col min="12544" max="12544" width="10.42578125" style="91" customWidth="1"/>
    <col min="12545" max="12545" width="8.42578125" style="91" customWidth="1"/>
    <col min="12546" max="12546" width="8.28515625" style="91" customWidth="1"/>
    <col min="12547" max="12547" width="10.140625" style="91" customWidth="1"/>
    <col min="12548" max="12548" width="9.5703125" style="91" customWidth="1"/>
    <col min="12549" max="12549" width="9.28515625" style="91" customWidth="1"/>
    <col min="12550" max="12551" width="7.5703125" style="91" customWidth="1"/>
    <col min="12552" max="12552" width="8.140625" style="91" customWidth="1"/>
    <col min="12553" max="12553" width="8.7109375" style="91" customWidth="1"/>
    <col min="12554" max="12554" width="9.140625" style="91" customWidth="1"/>
    <col min="12555" max="12555" width="8.85546875" style="91" customWidth="1"/>
    <col min="12556" max="12556" width="6" style="91" customWidth="1"/>
    <col min="12557" max="12557" width="7.5703125" style="91" customWidth="1"/>
    <col min="12558" max="12558" width="8" style="91" customWidth="1"/>
    <col min="12559" max="12559" width="8.140625" style="91" customWidth="1"/>
    <col min="12560" max="12560" width="7" style="91" customWidth="1"/>
    <col min="12561" max="12561" width="7.5703125" style="91" customWidth="1"/>
    <col min="12562" max="12562" width="7.42578125" style="91" customWidth="1"/>
    <col min="12563" max="12563" width="7.28515625" style="91" customWidth="1"/>
    <col min="12564" max="12564" width="7" style="91" customWidth="1"/>
    <col min="12565" max="12565" width="7.5703125" style="91" customWidth="1"/>
    <col min="12566" max="12566" width="8.28515625" style="91" customWidth="1"/>
    <col min="12567" max="12567" width="7.5703125" style="91" customWidth="1"/>
    <col min="12568" max="12568" width="11.140625" style="91" customWidth="1"/>
    <col min="12569" max="12569" width="6.42578125" style="91" customWidth="1"/>
    <col min="12570" max="12570" width="7.5703125" style="91" customWidth="1"/>
    <col min="12571" max="12571" width="9" style="91" customWidth="1"/>
    <col min="12572" max="12572" width="8.42578125" style="91" bestFit="1" customWidth="1"/>
    <col min="12573" max="12573" width="9.140625" style="91" bestFit="1" customWidth="1"/>
    <col min="12574" max="12574" width="10.85546875" style="91" customWidth="1"/>
    <col min="12575" max="12575" width="6.7109375" style="91" customWidth="1"/>
    <col min="12576" max="12797" width="11.42578125" style="91"/>
    <col min="12798" max="12798" width="4" style="91" customWidth="1"/>
    <col min="12799" max="12799" width="43.7109375" style="91" customWidth="1"/>
    <col min="12800" max="12800" width="10.42578125" style="91" customWidth="1"/>
    <col min="12801" max="12801" width="8.42578125" style="91" customWidth="1"/>
    <col min="12802" max="12802" width="8.28515625" style="91" customWidth="1"/>
    <col min="12803" max="12803" width="10.140625" style="91" customWidth="1"/>
    <col min="12804" max="12804" width="9.5703125" style="91" customWidth="1"/>
    <col min="12805" max="12805" width="9.28515625" style="91" customWidth="1"/>
    <col min="12806" max="12807" width="7.5703125" style="91" customWidth="1"/>
    <col min="12808" max="12808" width="8.140625" style="91" customWidth="1"/>
    <col min="12809" max="12809" width="8.7109375" style="91" customWidth="1"/>
    <col min="12810" max="12810" width="9.140625" style="91" customWidth="1"/>
    <col min="12811" max="12811" width="8.85546875" style="91" customWidth="1"/>
    <col min="12812" max="12812" width="6" style="91" customWidth="1"/>
    <col min="12813" max="12813" width="7.5703125" style="91" customWidth="1"/>
    <col min="12814" max="12814" width="8" style="91" customWidth="1"/>
    <col min="12815" max="12815" width="8.140625" style="91" customWidth="1"/>
    <col min="12816" max="12816" width="7" style="91" customWidth="1"/>
    <col min="12817" max="12817" width="7.5703125" style="91" customWidth="1"/>
    <col min="12818" max="12818" width="7.42578125" style="91" customWidth="1"/>
    <col min="12819" max="12819" width="7.28515625" style="91" customWidth="1"/>
    <col min="12820" max="12820" width="7" style="91" customWidth="1"/>
    <col min="12821" max="12821" width="7.5703125" style="91" customWidth="1"/>
    <col min="12822" max="12822" width="8.28515625" style="91" customWidth="1"/>
    <col min="12823" max="12823" width="7.5703125" style="91" customWidth="1"/>
    <col min="12824" max="12824" width="11.140625" style="91" customWidth="1"/>
    <col min="12825" max="12825" width="6.42578125" style="91" customWidth="1"/>
    <col min="12826" max="12826" width="7.5703125" style="91" customWidth="1"/>
    <col min="12827" max="12827" width="9" style="91" customWidth="1"/>
    <col min="12828" max="12828" width="8.42578125" style="91" bestFit="1" customWidth="1"/>
    <col min="12829" max="12829" width="9.140625" style="91" bestFit="1" customWidth="1"/>
    <col min="12830" max="12830" width="10.85546875" style="91" customWidth="1"/>
    <col min="12831" max="12831" width="6.7109375" style="91" customWidth="1"/>
    <col min="12832" max="13053" width="11.42578125" style="91"/>
    <col min="13054" max="13054" width="4" style="91" customWidth="1"/>
    <col min="13055" max="13055" width="43.7109375" style="91" customWidth="1"/>
    <col min="13056" max="13056" width="10.42578125" style="91" customWidth="1"/>
    <col min="13057" max="13057" width="8.42578125" style="91" customWidth="1"/>
    <col min="13058" max="13058" width="8.28515625" style="91" customWidth="1"/>
    <col min="13059" max="13059" width="10.140625" style="91" customWidth="1"/>
    <col min="13060" max="13060" width="9.5703125" style="91" customWidth="1"/>
    <col min="13061" max="13061" width="9.28515625" style="91" customWidth="1"/>
    <col min="13062" max="13063" width="7.5703125" style="91" customWidth="1"/>
    <col min="13064" max="13064" width="8.140625" style="91" customWidth="1"/>
    <col min="13065" max="13065" width="8.7109375" style="91" customWidth="1"/>
    <col min="13066" max="13066" width="9.140625" style="91" customWidth="1"/>
    <col min="13067" max="13067" width="8.85546875" style="91" customWidth="1"/>
    <col min="13068" max="13068" width="6" style="91" customWidth="1"/>
    <col min="13069" max="13069" width="7.5703125" style="91" customWidth="1"/>
    <col min="13070" max="13070" width="8" style="91" customWidth="1"/>
    <col min="13071" max="13071" width="8.140625" style="91" customWidth="1"/>
    <col min="13072" max="13072" width="7" style="91" customWidth="1"/>
    <col min="13073" max="13073" width="7.5703125" style="91" customWidth="1"/>
    <col min="13074" max="13074" width="7.42578125" style="91" customWidth="1"/>
    <col min="13075" max="13075" width="7.28515625" style="91" customWidth="1"/>
    <col min="13076" max="13076" width="7" style="91" customWidth="1"/>
    <col min="13077" max="13077" width="7.5703125" style="91" customWidth="1"/>
    <col min="13078" max="13078" width="8.28515625" style="91" customWidth="1"/>
    <col min="13079" max="13079" width="7.5703125" style="91" customWidth="1"/>
    <col min="13080" max="13080" width="11.140625" style="91" customWidth="1"/>
    <col min="13081" max="13081" width="6.42578125" style="91" customWidth="1"/>
    <col min="13082" max="13082" width="7.5703125" style="91" customWidth="1"/>
    <col min="13083" max="13083" width="9" style="91" customWidth="1"/>
    <col min="13084" max="13084" width="8.42578125" style="91" bestFit="1" customWidth="1"/>
    <col min="13085" max="13085" width="9.140625" style="91" bestFit="1" customWidth="1"/>
    <col min="13086" max="13086" width="10.85546875" style="91" customWidth="1"/>
    <col min="13087" max="13087" width="6.7109375" style="91" customWidth="1"/>
    <col min="13088" max="13309" width="11.42578125" style="91"/>
    <col min="13310" max="13310" width="4" style="91" customWidth="1"/>
    <col min="13311" max="13311" width="43.7109375" style="91" customWidth="1"/>
    <col min="13312" max="13312" width="10.42578125" style="91" customWidth="1"/>
    <col min="13313" max="13313" width="8.42578125" style="91" customWidth="1"/>
    <col min="13314" max="13314" width="8.28515625" style="91" customWidth="1"/>
    <col min="13315" max="13315" width="10.140625" style="91" customWidth="1"/>
    <col min="13316" max="13316" width="9.5703125" style="91" customWidth="1"/>
    <col min="13317" max="13317" width="9.28515625" style="91" customWidth="1"/>
    <col min="13318" max="13319" width="7.5703125" style="91" customWidth="1"/>
    <col min="13320" max="13320" width="8.140625" style="91" customWidth="1"/>
    <col min="13321" max="13321" width="8.7109375" style="91" customWidth="1"/>
    <col min="13322" max="13322" width="9.140625" style="91" customWidth="1"/>
    <col min="13323" max="13323" width="8.85546875" style="91" customWidth="1"/>
    <col min="13324" max="13324" width="6" style="91" customWidth="1"/>
    <col min="13325" max="13325" width="7.5703125" style="91" customWidth="1"/>
    <col min="13326" max="13326" width="8" style="91" customWidth="1"/>
    <col min="13327" max="13327" width="8.140625" style="91" customWidth="1"/>
    <col min="13328" max="13328" width="7" style="91" customWidth="1"/>
    <col min="13329" max="13329" width="7.5703125" style="91" customWidth="1"/>
    <col min="13330" max="13330" width="7.42578125" style="91" customWidth="1"/>
    <col min="13331" max="13331" width="7.28515625" style="91" customWidth="1"/>
    <col min="13332" max="13332" width="7" style="91" customWidth="1"/>
    <col min="13333" max="13333" width="7.5703125" style="91" customWidth="1"/>
    <col min="13334" max="13334" width="8.28515625" style="91" customWidth="1"/>
    <col min="13335" max="13335" width="7.5703125" style="91" customWidth="1"/>
    <col min="13336" max="13336" width="11.140625" style="91" customWidth="1"/>
    <col min="13337" max="13337" width="6.42578125" style="91" customWidth="1"/>
    <col min="13338" max="13338" width="7.5703125" style="91" customWidth="1"/>
    <col min="13339" max="13339" width="9" style="91" customWidth="1"/>
    <col min="13340" max="13340" width="8.42578125" style="91" bestFit="1" customWidth="1"/>
    <col min="13341" max="13341" width="9.140625" style="91" bestFit="1" customWidth="1"/>
    <col min="13342" max="13342" width="10.85546875" style="91" customWidth="1"/>
    <col min="13343" max="13343" width="6.7109375" style="91" customWidth="1"/>
    <col min="13344" max="13565" width="11.42578125" style="91"/>
    <col min="13566" max="13566" width="4" style="91" customWidth="1"/>
    <col min="13567" max="13567" width="43.7109375" style="91" customWidth="1"/>
    <col min="13568" max="13568" width="10.42578125" style="91" customWidth="1"/>
    <col min="13569" max="13569" width="8.42578125" style="91" customWidth="1"/>
    <col min="13570" max="13570" width="8.28515625" style="91" customWidth="1"/>
    <col min="13571" max="13571" width="10.140625" style="91" customWidth="1"/>
    <col min="13572" max="13572" width="9.5703125" style="91" customWidth="1"/>
    <col min="13573" max="13573" width="9.28515625" style="91" customWidth="1"/>
    <col min="13574" max="13575" width="7.5703125" style="91" customWidth="1"/>
    <col min="13576" max="13576" width="8.140625" style="91" customWidth="1"/>
    <col min="13577" max="13577" width="8.7109375" style="91" customWidth="1"/>
    <col min="13578" max="13578" width="9.140625" style="91" customWidth="1"/>
    <col min="13579" max="13579" width="8.85546875" style="91" customWidth="1"/>
    <col min="13580" max="13580" width="6" style="91" customWidth="1"/>
    <col min="13581" max="13581" width="7.5703125" style="91" customWidth="1"/>
    <col min="13582" max="13582" width="8" style="91" customWidth="1"/>
    <col min="13583" max="13583" width="8.140625" style="91" customWidth="1"/>
    <col min="13584" max="13584" width="7" style="91" customWidth="1"/>
    <col min="13585" max="13585" width="7.5703125" style="91" customWidth="1"/>
    <col min="13586" max="13586" width="7.42578125" style="91" customWidth="1"/>
    <col min="13587" max="13587" width="7.28515625" style="91" customWidth="1"/>
    <col min="13588" max="13588" width="7" style="91" customWidth="1"/>
    <col min="13589" max="13589" width="7.5703125" style="91" customWidth="1"/>
    <col min="13590" max="13590" width="8.28515625" style="91" customWidth="1"/>
    <col min="13591" max="13591" width="7.5703125" style="91" customWidth="1"/>
    <col min="13592" max="13592" width="11.140625" style="91" customWidth="1"/>
    <col min="13593" max="13593" width="6.42578125" style="91" customWidth="1"/>
    <col min="13594" max="13594" width="7.5703125" style="91" customWidth="1"/>
    <col min="13595" max="13595" width="9" style="91" customWidth="1"/>
    <col min="13596" max="13596" width="8.42578125" style="91" bestFit="1" customWidth="1"/>
    <col min="13597" max="13597" width="9.140625" style="91" bestFit="1" customWidth="1"/>
    <col min="13598" max="13598" width="10.85546875" style="91" customWidth="1"/>
    <col min="13599" max="13599" width="6.7109375" style="91" customWidth="1"/>
    <col min="13600" max="13821" width="11.42578125" style="91"/>
    <col min="13822" max="13822" width="4" style="91" customWidth="1"/>
    <col min="13823" max="13823" width="43.7109375" style="91" customWidth="1"/>
    <col min="13824" max="13824" width="10.42578125" style="91" customWidth="1"/>
    <col min="13825" max="13825" width="8.42578125" style="91" customWidth="1"/>
    <col min="13826" max="13826" width="8.28515625" style="91" customWidth="1"/>
    <col min="13827" max="13827" width="10.140625" style="91" customWidth="1"/>
    <col min="13828" max="13828" width="9.5703125" style="91" customWidth="1"/>
    <col min="13829" max="13829" width="9.28515625" style="91" customWidth="1"/>
    <col min="13830" max="13831" width="7.5703125" style="91" customWidth="1"/>
    <col min="13832" max="13832" width="8.140625" style="91" customWidth="1"/>
    <col min="13833" max="13833" width="8.7109375" style="91" customWidth="1"/>
    <col min="13834" max="13834" width="9.140625" style="91" customWidth="1"/>
    <col min="13835" max="13835" width="8.85546875" style="91" customWidth="1"/>
    <col min="13836" max="13836" width="6" style="91" customWidth="1"/>
    <col min="13837" max="13837" width="7.5703125" style="91" customWidth="1"/>
    <col min="13838" max="13838" width="8" style="91" customWidth="1"/>
    <col min="13839" max="13839" width="8.140625" style="91" customWidth="1"/>
    <col min="13840" max="13840" width="7" style="91" customWidth="1"/>
    <col min="13841" max="13841" width="7.5703125" style="91" customWidth="1"/>
    <col min="13842" max="13842" width="7.42578125" style="91" customWidth="1"/>
    <col min="13843" max="13843" width="7.28515625" style="91" customWidth="1"/>
    <col min="13844" max="13844" width="7" style="91" customWidth="1"/>
    <col min="13845" max="13845" width="7.5703125" style="91" customWidth="1"/>
    <col min="13846" max="13846" width="8.28515625" style="91" customWidth="1"/>
    <col min="13847" max="13847" width="7.5703125" style="91" customWidth="1"/>
    <col min="13848" max="13848" width="11.140625" style="91" customWidth="1"/>
    <col min="13849" max="13849" width="6.42578125" style="91" customWidth="1"/>
    <col min="13850" max="13850" width="7.5703125" style="91" customWidth="1"/>
    <col min="13851" max="13851" width="9" style="91" customWidth="1"/>
    <col min="13852" max="13852" width="8.42578125" style="91" bestFit="1" customWidth="1"/>
    <col min="13853" max="13853" width="9.140625" style="91" bestFit="1" customWidth="1"/>
    <col min="13854" max="13854" width="10.85546875" style="91" customWidth="1"/>
    <col min="13855" max="13855" width="6.7109375" style="91" customWidth="1"/>
    <col min="13856" max="14077" width="11.42578125" style="91"/>
    <col min="14078" max="14078" width="4" style="91" customWidth="1"/>
    <col min="14079" max="14079" width="43.7109375" style="91" customWidth="1"/>
    <col min="14080" max="14080" width="10.42578125" style="91" customWidth="1"/>
    <col min="14081" max="14081" width="8.42578125" style="91" customWidth="1"/>
    <col min="14082" max="14082" width="8.28515625" style="91" customWidth="1"/>
    <col min="14083" max="14083" width="10.140625" style="91" customWidth="1"/>
    <col min="14084" max="14084" width="9.5703125" style="91" customWidth="1"/>
    <col min="14085" max="14085" width="9.28515625" style="91" customWidth="1"/>
    <col min="14086" max="14087" width="7.5703125" style="91" customWidth="1"/>
    <col min="14088" max="14088" width="8.140625" style="91" customWidth="1"/>
    <col min="14089" max="14089" width="8.7109375" style="91" customWidth="1"/>
    <col min="14090" max="14090" width="9.140625" style="91" customWidth="1"/>
    <col min="14091" max="14091" width="8.85546875" style="91" customWidth="1"/>
    <col min="14092" max="14092" width="6" style="91" customWidth="1"/>
    <col min="14093" max="14093" width="7.5703125" style="91" customWidth="1"/>
    <col min="14094" max="14094" width="8" style="91" customWidth="1"/>
    <col min="14095" max="14095" width="8.140625" style="91" customWidth="1"/>
    <col min="14096" max="14096" width="7" style="91" customWidth="1"/>
    <col min="14097" max="14097" width="7.5703125" style="91" customWidth="1"/>
    <col min="14098" max="14098" width="7.42578125" style="91" customWidth="1"/>
    <col min="14099" max="14099" width="7.28515625" style="91" customWidth="1"/>
    <col min="14100" max="14100" width="7" style="91" customWidth="1"/>
    <col min="14101" max="14101" width="7.5703125" style="91" customWidth="1"/>
    <col min="14102" max="14102" width="8.28515625" style="91" customWidth="1"/>
    <col min="14103" max="14103" width="7.5703125" style="91" customWidth="1"/>
    <col min="14104" max="14104" width="11.140625" style="91" customWidth="1"/>
    <col min="14105" max="14105" width="6.42578125" style="91" customWidth="1"/>
    <col min="14106" max="14106" width="7.5703125" style="91" customWidth="1"/>
    <col min="14107" max="14107" width="9" style="91" customWidth="1"/>
    <col min="14108" max="14108" width="8.42578125" style="91" bestFit="1" customWidth="1"/>
    <col min="14109" max="14109" width="9.140625" style="91" bestFit="1" customWidth="1"/>
    <col min="14110" max="14110" width="10.85546875" style="91" customWidth="1"/>
    <col min="14111" max="14111" width="6.7109375" style="91" customWidth="1"/>
    <col min="14112" max="14333" width="11.42578125" style="91"/>
    <col min="14334" max="14334" width="4" style="91" customWidth="1"/>
    <col min="14335" max="14335" width="43.7109375" style="91" customWidth="1"/>
    <col min="14336" max="14336" width="10.42578125" style="91" customWidth="1"/>
    <col min="14337" max="14337" width="8.42578125" style="91" customWidth="1"/>
    <col min="14338" max="14338" width="8.28515625" style="91" customWidth="1"/>
    <col min="14339" max="14339" width="10.140625" style="91" customWidth="1"/>
    <col min="14340" max="14340" width="9.5703125" style="91" customWidth="1"/>
    <col min="14341" max="14341" width="9.28515625" style="91" customWidth="1"/>
    <col min="14342" max="14343" width="7.5703125" style="91" customWidth="1"/>
    <col min="14344" max="14344" width="8.140625" style="91" customWidth="1"/>
    <col min="14345" max="14345" width="8.7109375" style="91" customWidth="1"/>
    <col min="14346" max="14346" width="9.140625" style="91" customWidth="1"/>
    <col min="14347" max="14347" width="8.85546875" style="91" customWidth="1"/>
    <col min="14348" max="14348" width="6" style="91" customWidth="1"/>
    <col min="14349" max="14349" width="7.5703125" style="91" customWidth="1"/>
    <col min="14350" max="14350" width="8" style="91" customWidth="1"/>
    <col min="14351" max="14351" width="8.140625" style="91" customWidth="1"/>
    <col min="14352" max="14352" width="7" style="91" customWidth="1"/>
    <col min="14353" max="14353" width="7.5703125" style="91" customWidth="1"/>
    <col min="14354" max="14354" width="7.42578125" style="91" customWidth="1"/>
    <col min="14355" max="14355" width="7.28515625" style="91" customWidth="1"/>
    <col min="14356" max="14356" width="7" style="91" customWidth="1"/>
    <col min="14357" max="14357" width="7.5703125" style="91" customWidth="1"/>
    <col min="14358" max="14358" width="8.28515625" style="91" customWidth="1"/>
    <col min="14359" max="14359" width="7.5703125" style="91" customWidth="1"/>
    <col min="14360" max="14360" width="11.140625" style="91" customWidth="1"/>
    <col min="14361" max="14361" width="6.42578125" style="91" customWidth="1"/>
    <col min="14362" max="14362" width="7.5703125" style="91" customWidth="1"/>
    <col min="14363" max="14363" width="9" style="91" customWidth="1"/>
    <col min="14364" max="14364" width="8.42578125" style="91" bestFit="1" customWidth="1"/>
    <col min="14365" max="14365" width="9.140625" style="91" bestFit="1" customWidth="1"/>
    <col min="14366" max="14366" width="10.85546875" style="91" customWidth="1"/>
    <col min="14367" max="14367" width="6.7109375" style="91" customWidth="1"/>
    <col min="14368" max="14589" width="11.42578125" style="91"/>
    <col min="14590" max="14590" width="4" style="91" customWidth="1"/>
    <col min="14591" max="14591" width="43.7109375" style="91" customWidth="1"/>
    <col min="14592" max="14592" width="10.42578125" style="91" customWidth="1"/>
    <col min="14593" max="14593" width="8.42578125" style="91" customWidth="1"/>
    <col min="14594" max="14594" width="8.28515625" style="91" customWidth="1"/>
    <col min="14595" max="14595" width="10.140625" style="91" customWidth="1"/>
    <col min="14596" max="14596" width="9.5703125" style="91" customWidth="1"/>
    <col min="14597" max="14597" width="9.28515625" style="91" customWidth="1"/>
    <col min="14598" max="14599" width="7.5703125" style="91" customWidth="1"/>
    <col min="14600" max="14600" width="8.140625" style="91" customWidth="1"/>
    <col min="14601" max="14601" width="8.7109375" style="91" customWidth="1"/>
    <col min="14602" max="14602" width="9.140625" style="91" customWidth="1"/>
    <col min="14603" max="14603" width="8.85546875" style="91" customWidth="1"/>
    <col min="14604" max="14604" width="6" style="91" customWidth="1"/>
    <col min="14605" max="14605" width="7.5703125" style="91" customWidth="1"/>
    <col min="14606" max="14606" width="8" style="91" customWidth="1"/>
    <col min="14607" max="14607" width="8.140625" style="91" customWidth="1"/>
    <col min="14608" max="14608" width="7" style="91" customWidth="1"/>
    <col min="14609" max="14609" width="7.5703125" style="91" customWidth="1"/>
    <col min="14610" max="14610" width="7.42578125" style="91" customWidth="1"/>
    <col min="14611" max="14611" width="7.28515625" style="91" customWidth="1"/>
    <col min="14612" max="14612" width="7" style="91" customWidth="1"/>
    <col min="14613" max="14613" width="7.5703125" style="91" customWidth="1"/>
    <col min="14614" max="14614" width="8.28515625" style="91" customWidth="1"/>
    <col min="14615" max="14615" width="7.5703125" style="91" customWidth="1"/>
    <col min="14616" max="14616" width="11.140625" style="91" customWidth="1"/>
    <col min="14617" max="14617" width="6.42578125" style="91" customWidth="1"/>
    <col min="14618" max="14618" width="7.5703125" style="91" customWidth="1"/>
    <col min="14619" max="14619" width="9" style="91" customWidth="1"/>
    <col min="14620" max="14620" width="8.42578125" style="91" bestFit="1" customWidth="1"/>
    <col min="14621" max="14621" width="9.140625" style="91" bestFit="1" customWidth="1"/>
    <col min="14622" max="14622" width="10.85546875" style="91" customWidth="1"/>
    <col min="14623" max="14623" width="6.7109375" style="91" customWidth="1"/>
    <col min="14624" max="14845" width="11.42578125" style="91"/>
    <col min="14846" max="14846" width="4" style="91" customWidth="1"/>
    <col min="14847" max="14847" width="43.7109375" style="91" customWidth="1"/>
    <col min="14848" max="14848" width="10.42578125" style="91" customWidth="1"/>
    <col min="14849" max="14849" width="8.42578125" style="91" customWidth="1"/>
    <col min="14850" max="14850" width="8.28515625" style="91" customWidth="1"/>
    <col min="14851" max="14851" width="10.140625" style="91" customWidth="1"/>
    <col min="14852" max="14852" width="9.5703125" style="91" customWidth="1"/>
    <col min="14853" max="14853" width="9.28515625" style="91" customWidth="1"/>
    <col min="14854" max="14855" width="7.5703125" style="91" customWidth="1"/>
    <col min="14856" max="14856" width="8.140625" style="91" customWidth="1"/>
    <col min="14857" max="14857" width="8.7109375" style="91" customWidth="1"/>
    <col min="14858" max="14858" width="9.140625" style="91" customWidth="1"/>
    <col min="14859" max="14859" width="8.85546875" style="91" customWidth="1"/>
    <col min="14860" max="14860" width="6" style="91" customWidth="1"/>
    <col min="14861" max="14861" width="7.5703125" style="91" customWidth="1"/>
    <col min="14862" max="14862" width="8" style="91" customWidth="1"/>
    <col min="14863" max="14863" width="8.140625" style="91" customWidth="1"/>
    <col min="14864" max="14864" width="7" style="91" customWidth="1"/>
    <col min="14865" max="14865" width="7.5703125" style="91" customWidth="1"/>
    <col min="14866" max="14866" width="7.42578125" style="91" customWidth="1"/>
    <col min="14867" max="14867" width="7.28515625" style="91" customWidth="1"/>
    <col min="14868" max="14868" width="7" style="91" customWidth="1"/>
    <col min="14869" max="14869" width="7.5703125" style="91" customWidth="1"/>
    <col min="14870" max="14870" width="8.28515625" style="91" customWidth="1"/>
    <col min="14871" max="14871" width="7.5703125" style="91" customWidth="1"/>
    <col min="14872" max="14872" width="11.140625" style="91" customWidth="1"/>
    <col min="14873" max="14873" width="6.42578125" style="91" customWidth="1"/>
    <col min="14874" max="14874" width="7.5703125" style="91" customWidth="1"/>
    <col min="14875" max="14875" width="9" style="91" customWidth="1"/>
    <col min="14876" max="14876" width="8.42578125" style="91" bestFit="1" customWidth="1"/>
    <col min="14877" max="14877" width="9.140625" style="91" bestFit="1" customWidth="1"/>
    <col min="14878" max="14878" width="10.85546875" style="91" customWidth="1"/>
    <col min="14879" max="14879" width="6.7109375" style="91" customWidth="1"/>
    <col min="14880" max="15101" width="11.42578125" style="91"/>
    <col min="15102" max="15102" width="4" style="91" customWidth="1"/>
    <col min="15103" max="15103" width="43.7109375" style="91" customWidth="1"/>
    <col min="15104" max="15104" width="10.42578125" style="91" customWidth="1"/>
    <col min="15105" max="15105" width="8.42578125" style="91" customWidth="1"/>
    <col min="15106" max="15106" width="8.28515625" style="91" customWidth="1"/>
    <col min="15107" max="15107" width="10.140625" style="91" customWidth="1"/>
    <col min="15108" max="15108" width="9.5703125" style="91" customWidth="1"/>
    <col min="15109" max="15109" width="9.28515625" style="91" customWidth="1"/>
    <col min="15110" max="15111" width="7.5703125" style="91" customWidth="1"/>
    <col min="15112" max="15112" width="8.140625" style="91" customWidth="1"/>
    <col min="15113" max="15113" width="8.7109375" style="91" customWidth="1"/>
    <col min="15114" max="15114" width="9.140625" style="91" customWidth="1"/>
    <col min="15115" max="15115" width="8.85546875" style="91" customWidth="1"/>
    <col min="15116" max="15116" width="6" style="91" customWidth="1"/>
    <col min="15117" max="15117" width="7.5703125" style="91" customWidth="1"/>
    <col min="15118" max="15118" width="8" style="91" customWidth="1"/>
    <col min="15119" max="15119" width="8.140625" style="91" customWidth="1"/>
    <col min="15120" max="15120" width="7" style="91" customWidth="1"/>
    <col min="15121" max="15121" width="7.5703125" style="91" customWidth="1"/>
    <col min="15122" max="15122" width="7.42578125" style="91" customWidth="1"/>
    <col min="15123" max="15123" width="7.28515625" style="91" customWidth="1"/>
    <col min="15124" max="15124" width="7" style="91" customWidth="1"/>
    <col min="15125" max="15125" width="7.5703125" style="91" customWidth="1"/>
    <col min="15126" max="15126" width="8.28515625" style="91" customWidth="1"/>
    <col min="15127" max="15127" width="7.5703125" style="91" customWidth="1"/>
    <col min="15128" max="15128" width="11.140625" style="91" customWidth="1"/>
    <col min="15129" max="15129" width="6.42578125" style="91" customWidth="1"/>
    <col min="15130" max="15130" width="7.5703125" style="91" customWidth="1"/>
    <col min="15131" max="15131" width="9" style="91" customWidth="1"/>
    <col min="15132" max="15132" width="8.42578125" style="91" bestFit="1" customWidth="1"/>
    <col min="15133" max="15133" width="9.140625" style="91" bestFit="1" customWidth="1"/>
    <col min="15134" max="15134" width="10.85546875" style="91" customWidth="1"/>
    <col min="15135" max="15135" width="6.7109375" style="91" customWidth="1"/>
    <col min="15136" max="15357" width="11.42578125" style="91"/>
    <col min="15358" max="15358" width="4" style="91" customWidth="1"/>
    <col min="15359" max="15359" width="43.7109375" style="91" customWidth="1"/>
    <col min="15360" max="15360" width="10.42578125" style="91" customWidth="1"/>
    <col min="15361" max="15361" width="8.42578125" style="91" customWidth="1"/>
    <col min="15362" max="15362" width="8.28515625" style="91" customWidth="1"/>
    <col min="15363" max="15363" width="10.140625" style="91" customWidth="1"/>
    <col min="15364" max="15364" width="9.5703125" style="91" customWidth="1"/>
    <col min="15365" max="15365" width="9.28515625" style="91" customWidth="1"/>
    <col min="15366" max="15367" width="7.5703125" style="91" customWidth="1"/>
    <col min="15368" max="15368" width="8.140625" style="91" customWidth="1"/>
    <col min="15369" max="15369" width="8.7109375" style="91" customWidth="1"/>
    <col min="15370" max="15370" width="9.140625" style="91" customWidth="1"/>
    <col min="15371" max="15371" width="8.85546875" style="91" customWidth="1"/>
    <col min="15372" max="15372" width="6" style="91" customWidth="1"/>
    <col min="15373" max="15373" width="7.5703125" style="91" customWidth="1"/>
    <col min="15374" max="15374" width="8" style="91" customWidth="1"/>
    <col min="15375" max="15375" width="8.140625" style="91" customWidth="1"/>
    <col min="15376" max="15376" width="7" style="91" customWidth="1"/>
    <col min="15377" max="15377" width="7.5703125" style="91" customWidth="1"/>
    <col min="15378" max="15378" width="7.42578125" style="91" customWidth="1"/>
    <col min="15379" max="15379" width="7.28515625" style="91" customWidth="1"/>
    <col min="15380" max="15380" width="7" style="91" customWidth="1"/>
    <col min="15381" max="15381" width="7.5703125" style="91" customWidth="1"/>
    <col min="15382" max="15382" width="8.28515625" style="91" customWidth="1"/>
    <col min="15383" max="15383" width="7.5703125" style="91" customWidth="1"/>
    <col min="15384" max="15384" width="11.140625" style="91" customWidth="1"/>
    <col min="15385" max="15385" width="6.42578125" style="91" customWidth="1"/>
    <col min="15386" max="15386" width="7.5703125" style="91" customWidth="1"/>
    <col min="15387" max="15387" width="9" style="91" customWidth="1"/>
    <col min="15388" max="15388" width="8.42578125" style="91" bestFit="1" customWidth="1"/>
    <col min="15389" max="15389" width="9.140625" style="91" bestFit="1" customWidth="1"/>
    <col min="15390" max="15390" width="10.85546875" style="91" customWidth="1"/>
    <col min="15391" max="15391" width="6.7109375" style="91" customWidth="1"/>
    <col min="15392" max="15613" width="11.42578125" style="91"/>
    <col min="15614" max="15614" width="4" style="91" customWidth="1"/>
    <col min="15615" max="15615" width="43.7109375" style="91" customWidth="1"/>
    <col min="15616" max="15616" width="10.42578125" style="91" customWidth="1"/>
    <col min="15617" max="15617" width="8.42578125" style="91" customWidth="1"/>
    <col min="15618" max="15618" width="8.28515625" style="91" customWidth="1"/>
    <col min="15619" max="15619" width="10.140625" style="91" customWidth="1"/>
    <col min="15620" max="15620" width="9.5703125" style="91" customWidth="1"/>
    <col min="15621" max="15621" width="9.28515625" style="91" customWidth="1"/>
    <col min="15622" max="15623" width="7.5703125" style="91" customWidth="1"/>
    <col min="15624" max="15624" width="8.140625" style="91" customWidth="1"/>
    <col min="15625" max="15625" width="8.7109375" style="91" customWidth="1"/>
    <col min="15626" max="15626" width="9.140625" style="91" customWidth="1"/>
    <col min="15627" max="15627" width="8.85546875" style="91" customWidth="1"/>
    <col min="15628" max="15628" width="6" style="91" customWidth="1"/>
    <col min="15629" max="15629" width="7.5703125" style="91" customWidth="1"/>
    <col min="15630" max="15630" width="8" style="91" customWidth="1"/>
    <col min="15631" max="15631" width="8.140625" style="91" customWidth="1"/>
    <col min="15632" max="15632" width="7" style="91" customWidth="1"/>
    <col min="15633" max="15633" width="7.5703125" style="91" customWidth="1"/>
    <col min="15634" max="15634" width="7.42578125" style="91" customWidth="1"/>
    <col min="15635" max="15635" width="7.28515625" style="91" customWidth="1"/>
    <col min="15636" max="15636" width="7" style="91" customWidth="1"/>
    <col min="15637" max="15637" width="7.5703125" style="91" customWidth="1"/>
    <col min="15638" max="15638" width="8.28515625" style="91" customWidth="1"/>
    <col min="15639" max="15639" width="7.5703125" style="91" customWidth="1"/>
    <col min="15640" max="15640" width="11.140625" style="91" customWidth="1"/>
    <col min="15641" max="15641" width="6.42578125" style="91" customWidth="1"/>
    <col min="15642" max="15642" width="7.5703125" style="91" customWidth="1"/>
    <col min="15643" max="15643" width="9" style="91" customWidth="1"/>
    <col min="15644" max="15644" width="8.42578125" style="91" bestFit="1" customWidth="1"/>
    <col min="15645" max="15645" width="9.140625" style="91" bestFit="1" customWidth="1"/>
    <col min="15646" max="15646" width="10.85546875" style="91" customWidth="1"/>
    <col min="15647" max="15647" width="6.7109375" style="91" customWidth="1"/>
    <col min="15648" max="15869" width="11.42578125" style="91"/>
    <col min="15870" max="15870" width="4" style="91" customWidth="1"/>
    <col min="15871" max="15871" width="43.7109375" style="91" customWidth="1"/>
    <col min="15872" max="15872" width="10.42578125" style="91" customWidth="1"/>
    <col min="15873" max="15873" width="8.42578125" style="91" customWidth="1"/>
    <col min="15874" max="15874" width="8.28515625" style="91" customWidth="1"/>
    <col min="15875" max="15875" width="10.140625" style="91" customWidth="1"/>
    <col min="15876" max="15876" width="9.5703125" style="91" customWidth="1"/>
    <col min="15877" max="15877" width="9.28515625" style="91" customWidth="1"/>
    <col min="15878" max="15879" width="7.5703125" style="91" customWidth="1"/>
    <col min="15880" max="15880" width="8.140625" style="91" customWidth="1"/>
    <col min="15881" max="15881" width="8.7109375" style="91" customWidth="1"/>
    <col min="15882" max="15882" width="9.140625" style="91" customWidth="1"/>
    <col min="15883" max="15883" width="8.85546875" style="91" customWidth="1"/>
    <col min="15884" max="15884" width="6" style="91" customWidth="1"/>
    <col min="15885" max="15885" width="7.5703125" style="91" customWidth="1"/>
    <col min="15886" max="15886" width="8" style="91" customWidth="1"/>
    <col min="15887" max="15887" width="8.140625" style="91" customWidth="1"/>
    <col min="15888" max="15888" width="7" style="91" customWidth="1"/>
    <col min="15889" max="15889" width="7.5703125" style="91" customWidth="1"/>
    <col min="15890" max="15890" width="7.42578125" style="91" customWidth="1"/>
    <col min="15891" max="15891" width="7.28515625" style="91" customWidth="1"/>
    <col min="15892" max="15892" width="7" style="91" customWidth="1"/>
    <col min="15893" max="15893" width="7.5703125" style="91" customWidth="1"/>
    <col min="15894" max="15894" width="8.28515625" style="91" customWidth="1"/>
    <col min="15895" max="15895" width="7.5703125" style="91" customWidth="1"/>
    <col min="15896" max="15896" width="11.140625" style="91" customWidth="1"/>
    <col min="15897" max="15897" width="6.42578125" style="91" customWidth="1"/>
    <col min="15898" max="15898" width="7.5703125" style="91" customWidth="1"/>
    <col min="15899" max="15899" width="9" style="91" customWidth="1"/>
    <col min="15900" max="15900" width="8.42578125" style="91" bestFit="1" customWidth="1"/>
    <col min="15901" max="15901" width="9.140625" style="91" bestFit="1" customWidth="1"/>
    <col min="15902" max="15902" width="10.85546875" style="91" customWidth="1"/>
    <col min="15903" max="15903" width="6.7109375" style="91" customWidth="1"/>
    <col min="15904" max="16125" width="11.42578125" style="91"/>
    <col min="16126" max="16126" width="4" style="91" customWidth="1"/>
    <col min="16127" max="16127" width="43.7109375" style="91" customWidth="1"/>
    <col min="16128" max="16128" width="10.42578125" style="91" customWidth="1"/>
    <col min="16129" max="16129" width="8.42578125" style="91" customWidth="1"/>
    <col min="16130" max="16130" width="8.28515625" style="91" customWidth="1"/>
    <col min="16131" max="16131" width="10.140625" style="91" customWidth="1"/>
    <col min="16132" max="16132" width="9.5703125" style="91" customWidth="1"/>
    <col min="16133" max="16133" width="9.28515625" style="91" customWidth="1"/>
    <col min="16134" max="16135" width="7.5703125" style="91" customWidth="1"/>
    <col min="16136" max="16136" width="8.140625" style="91" customWidth="1"/>
    <col min="16137" max="16137" width="8.7109375" style="91" customWidth="1"/>
    <col min="16138" max="16138" width="9.140625" style="91" customWidth="1"/>
    <col min="16139" max="16139" width="8.85546875" style="91" customWidth="1"/>
    <col min="16140" max="16140" width="6" style="91" customWidth="1"/>
    <col min="16141" max="16141" width="7.5703125" style="91" customWidth="1"/>
    <col min="16142" max="16142" width="8" style="91" customWidth="1"/>
    <col min="16143" max="16143" width="8.140625" style="91" customWidth="1"/>
    <col min="16144" max="16144" width="7" style="91" customWidth="1"/>
    <col min="16145" max="16145" width="7.5703125" style="91" customWidth="1"/>
    <col min="16146" max="16146" width="7.42578125" style="91" customWidth="1"/>
    <col min="16147" max="16147" width="7.28515625" style="91" customWidth="1"/>
    <col min="16148" max="16148" width="7" style="91" customWidth="1"/>
    <col min="16149" max="16149" width="7.5703125" style="91" customWidth="1"/>
    <col min="16150" max="16150" width="8.28515625" style="91" customWidth="1"/>
    <col min="16151" max="16151" width="7.5703125" style="91" customWidth="1"/>
    <col min="16152" max="16152" width="11.140625" style="91" customWidth="1"/>
    <col min="16153" max="16153" width="6.42578125" style="91" customWidth="1"/>
    <col min="16154" max="16154" width="7.5703125" style="91" customWidth="1"/>
    <col min="16155" max="16155" width="9" style="91" customWidth="1"/>
    <col min="16156" max="16156" width="8.42578125" style="91" bestFit="1" customWidth="1"/>
    <col min="16157" max="16157" width="9.140625" style="91" bestFit="1" customWidth="1"/>
    <col min="16158" max="16158" width="10.85546875" style="91" customWidth="1"/>
    <col min="16159" max="16159" width="6.7109375" style="91" customWidth="1"/>
    <col min="16160" max="16384" width="11.42578125" style="91"/>
  </cols>
  <sheetData>
    <row r="1" spans="1:31" s="45" customFormat="1" ht="17.25" customHeight="1">
      <c r="A1" s="239"/>
      <c r="B1" s="239"/>
      <c r="C1" s="239"/>
      <c r="D1" s="239"/>
      <c r="E1" s="239"/>
      <c r="F1" s="239"/>
      <c r="G1" s="239"/>
      <c r="H1" s="239"/>
      <c r="I1" s="239"/>
      <c r="J1" s="239"/>
      <c r="K1" s="239"/>
      <c r="L1" s="239"/>
      <c r="M1" s="239"/>
      <c r="N1" s="239"/>
      <c r="O1" s="239"/>
      <c r="P1" s="239"/>
      <c r="Q1" s="239"/>
      <c r="R1" s="239"/>
      <c r="S1" s="239"/>
      <c r="T1" s="239"/>
      <c r="U1" s="239"/>
      <c r="V1" s="239"/>
      <c r="W1" s="239"/>
      <c r="X1" s="239"/>
      <c r="Y1" s="184"/>
      <c r="Z1" s="184"/>
      <c r="AA1" s="184"/>
      <c r="AB1" s="43"/>
      <c r="AC1" s="44"/>
      <c r="AD1" s="44"/>
      <c r="AE1" s="43"/>
    </row>
    <row r="2" spans="1:31" s="47" customFormat="1" ht="20.25">
      <c r="A2" s="240" t="s">
        <v>314</v>
      </c>
      <c r="B2" s="240"/>
      <c r="C2" s="240"/>
      <c r="D2" s="240"/>
      <c r="E2" s="240"/>
      <c r="F2" s="240"/>
      <c r="G2" s="240"/>
      <c r="H2" s="240"/>
      <c r="I2" s="240"/>
      <c r="J2" s="240"/>
      <c r="K2" s="240"/>
      <c r="L2" s="240"/>
      <c r="M2" s="240"/>
      <c r="N2" s="240"/>
      <c r="O2" s="240"/>
      <c r="P2" s="240"/>
      <c r="Q2" s="240"/>
      <c r="R2" s="240"/>
      <c r="S2" s="240"/>
      <c r="T2" s="240"/>
      <c r="U2" s="240"/>
      <c r="V2" s="240"/>
      <c r="W2" s="240"/>
      <c r="X2" s="240"/>
      <c r="Y2" s="46"/>
      <c r="Z2" s="46"/>
      <c r="AA2" s="46"/>
      <c r="AC2" s="48"/>
      <c r="AD2" s="48"/>
    </row>
    <row r="3" spans="1:31" s="47" customFormat="1" ht="20.25" customHeight="1">
      <c r="A3" s="241" t="s">
        <v>343</v>
      </c>
      <c r="B3" s="241"/>
      <c r="C3" s="241"/>
      <c r="D3" s="241"/>
      <c r="E3" s="241"/>
      <c r="F3" s="241"/>
      <c r="G3" s="241"/>
      <c r="H3" s="241"/>
      <c r="I3" s="241"/>
      <c r="J3" s="241"/>
      <c r="K3" s="241"/>
      <c r="L3" s="241"/>
      <c r="M3" s="241"/>
      <c r="N3" s="241"/>
      <c r="O3" s="241"/>
      <c r="P3" s="241"/>
      <c r="Q3" s="241"/>
      <c r="R3" s="241"/>
      <c r="S3" s="241"/>
      <c r="T3" s="241"/>
      <c r="U3" s="241"/>
      <c r="V3" s="241"/>
      <c r="W3" s="241"/>
      <c r="X3" s="241"/>
      <c r="Y3" s="49"/>
      <c r="Z3" s="49"/>
      <c r="AA3" s="49"/>
      <c r="AC3" s="48"/>
      <c r="AD3" s="48"/>
    </row>
    <row r="4" spans="1:31" s="47" customFormat="1" ht="12" customHeight="1">
      <c r="A4" s="242"/>
      <c r="B4" s="242"/>
      <c r="C4" s="242"/>
      <c r="D4" s="242"/>
      <c r="E4" s="242"/>
      <c r="F4" s="242"/>
      <c r="G4" s="242"/>
      <c r="H4" s="242"/>
      <c r="I4" s="242"/>
      <c r="J4" s="242"/>
      <c r="K4" s="242"/>
      <c r="L4" s="242"/>
      <c r="M4" s="242"/>
      <c r="N4" s="242"/>
      <c r="O4" s="242"/>
      <c r="P4" s="242"/>
      <c r="Q4" s="242"/>
      <c r="R4" s="242"/>
      <c r="S4" s="242"/>
      <c r="T4" s="242"/>
      <c r="U4" s="242"/>
      <c r="V4" s="242"/>
      <c r="W4" s="242"/>
      <c r="X4" s="242"/>
      <c r="Y4" s="49"/>
      <c r="Z4" s="49"/>
      <c r="AA4" s="49"/>
      <c r="AC4" s="48"/>
      <c r="AD4" s="48"/>
    </row>
    <row r="5" spans="1:31" s="52" customFormat="1">
      <c r="A5" s="50"/>
      <c r="B5" s="50"/>
      <c r="C5" s="50"/>
      <c r="D5" s="138"/>
      <c r="E5" s="138"/>
      <c r="F5" s="50"/>
      <c r="G5" s="50"/>
      <c r="H5" s="50"/>
      <c r="I5" s="50"/>
      <c r="J5" s="50"/>
      <c r="K5" s="50"/>
      <c r="L5" s="50"/>
      <c r="M5" s="50"/>
      <c r="N5" s="50"/>
      <c r="O5" s="50"/>
      <c r="P5" s="50"/>
      <c r="Q5" s="50"/>
      <c r="R5" s="50"/>
      <c r="S5" s="50"/>
      <c r="T5" s="50"/>
      <c r="U5" s="50"/>
      <c r="V5" s="138"/>
      <c r="W5" s="138"/>
      <c r="X5" s="203"/>
      <c r="Y5" s="51"/>
      <c r="Z5" s="51"/>
      <c r="AA5" s="51"/>
      <c r="AC5" s="48"/>
      <c r="AD5" s="48"/>
    </row>
    <row r="6" spans="1:31" s="53" customFormat="1" ht="49.5" customHeight="1">
      <c r="A6" s="226" t="s">
        <v>9</v>
      </c>
      <c r="B6" s="226" t="s">
        <v>16</v>
      </c>
      <c r="C6" s="226" t="s">
        <v>17</v>
      </c>
      <c r="D6" s="226" t="s">
        <v>18</v>
      </c>
      <c r="E6" s="226" t="s">
        <v>19</v>
      </c>
      <c r="F6" s="229" t="s">
        <v>344</v>
      </c>
      <c r="G6" s="230"/>
      <c r="H6" s="230"/>
      <c r="I6" s="230"/>
      <c r="J6" s="231"/>
      <c r="K6" s="235" t="s">
        <v>219</v>
      </c>
      <c r="L6" s="235"/>
      <c r="M6" s="235"/>
      <c r="N6" s="235"/>
      <c r="O6" s="229" t="s">
        <v>341</v>
      </c>
      <c r="P6" s="230"/>
      <c r="Q6" s="230"/>
      <c r="R6" s="230"/>
      <c r="S6" s="230"/>
      <c r="T6" s="235" t="s">
        <v>338</v>
      </c>
      <c r="U6" s="235"/>
      <c r="V6" s="226" t="s">
        <v>321</v>
      </c>
      <c r="W6" s="226" t="s">
        <v>322</v>
      </c>
      <c r="X6" s="226" t="s">
        <v>35</v>
      </c>
      <c r="Y6" s="183"/>
      <c r="Z6" s="183"/>
      <c r="AA6" s="183"/>
      <c r="AB6" s="223" t="s">
        <v>220</v>
      </c>
      <c r="AC6" s="224"/>
      <c r="AD6" s="225"/>
    </row>
    <row r="7" spans="1:31" s="54" customFormat="1" ht="36" customHeight="1">
      <c r="A7" s="227"/>
      <c r="B7" s="227"/>
      <c r="C7" s="227"/>
      <c r="D7" s="227"/>
      <c r="E7" s="227"/>
      <c r="F7" s="226" t="s">
        <v>20</v>
      </c>
      <c r="G7" s="229" t="s">
        <v>21</v>
      </c>
      <c r="H7" s="230"/>
      <c r="I7" s="230"/>
      <c r="J7" s="231"/>
      <c r="K7" s="235" t="s">
        <v>267</v>
      </c>
      <c r="L7" s="236" t="s">
        <v>275</v>
      </c>
      <c r="M7" s="245"/>
      <c r="N7" s="243"/>
      <c r="O7" s="236" t="s">
        <v>276</v>
      </c>
      <c r="P7" s="245"/>
      <c r="Q7" s="243"/>
      <c r="R7" s="226" t="s">
        <v>303</v>
      </c>
      <c r="S7" s="236" t="s">
        <v>277</v>
      </c>
      <c r="T7" s="235" t="s">
        <v>339</v>
      </c>
      <c r="U7" s="235" t="s">
        <v>340</v>
      </c>
      <c r="V7" s="227"/>
      <c r="W7" s="227"/>
      <c r="X7" s="227"/>
      <c r="Y7" s="181"/>
      <c r="Z7" s="181"/>
      <c r="AA7" s="181"/>
      <c r="AB7" s="232" t="s">
        <v>221</v>
      </c>
      <c r="AC7" s="232" t="s">
        <v>222</v>
      </c>
      <c r="AD7" s="232" t="s">
        <v>223</v>
      </c>
    </row>
    <row r="8" spans="1:31" s="54" customFormat="1" ht="30.75" customHeight="1">
      <c r="A8" s="227"/>
      <c r="B8" s="227"/>
      <c r="C8" s="227"/>
      <c r="D8" s="227"/>
      <c r="E8" s="227"/>
      <c r="F8" s="227"/>
      <c r="G8" s="226" t="s">
        <v>224</v>
      </c>
      <c r="H8" s="236" t="s">
        <v>274</v>
      </c>
      <c r="I8" s="243"/>
      <c r="J8" s="226" t="s">
        <v>24</v>
      </c>
      <c r="K8" s="235"/>
      <c r="L8" s="237"/>
      <c r="M8" s="246"/>
      <c r="N8" s="247"/>
      <c r="O8" s="237"/>
      <c r="P8" s="246"/>
      <c r="Q8" s="247"/>
      <c r="R8" s="227"/>
      <c r="S8" s="237"/>
      <c r="T8" s="235"/>
      <c r="U8" s="235"/>
      <c r="V8" s="227"/>
      <c r="W8" s="227"/>
      <c r="X8" s="227"/>
      <c r="Y8" s="182"/>
      <c r="Z8" s="182"/>
      <c r="AA8" s="182"/>
      <c r="AB8" s="233"/>
      <c r="AC8" s="233"/>
      <c r="AD8" s="233"/>
    </row>
    <row r="9" spans="1:31" s="54" customFormat="1" ht="19.5" customHeight="1">
      <c r="A9" s="228"/>
      <c r="B9" s="228"/>
      <c r="C9" s="228"/>
      <c r="D9" s="228"/>
      <c r="E9" s="228"/>
      <c r="F9" s="228"/>
      <c r="G9" s="228"/>
      <c r="H9" s="238"/>
      <c r="I9" s="244"/>
      <c r="J9" s="228"/>
      <c r="K9" s="235"/>
      <c r="L9" s="238"/>
      <c r="M9" s="248"/>
      <c r="N9" s="244"/>
      <c r="O9" s="238"/>
      <c r="P9" s="248"/>
      <c r="Q9" s="244"/>
      <c r="R9" s="228"/>
      <c r="S9" s="238"/>
      <c r="T9" s="235"/>
      <c r="U9" s="235"/>
      <c r="V9" s="228"/>
      <c r="W9" s="228"/>
      <c r="X9" s="228"/>
      <c r="Y9" s="182"/>
      <c r="Z9" s="182"/>
      <c r="AA9" s="182"/>
      <c r="AB9" s="234"/>
      <c r="AC9" s="234"/>
      <c r="AD9" s="234"/>
    </row>
    <row r="10" spans="1:31" s="61" customFormat="1" ht="27" hidden="1" customHeight="1">
      <c r="A10" s="55">
        <v>1</v>
      </c>
      <c r="B10" s="55">
        <v>2</v>
      </c>
      <c r="C10" s="55">
        <v>3</v>
      </c>
      <c r="D10" s="55">
        <v>4</v>
      </c>
      <c r="E10" s="55">
        <v>5</v>
      </c>
      <c r="F10" s="55">
        <v>6</v>
      </c>
      <c r="G10" s="56">
        <v>7</v>
      </c>
      <c r="H10" s="55">
        <v>8</v>
      </c>
      <c r="I10" s="55">
        <v>10</v>
      </c>
      <c r="J10" s="55">
        <v>11</v>
      </c>
      <c r="K10" s="55">
        <v>9</v>
      </c>
      <c r="L10" s="55">
        <v>10</v>
      </c>
      <c r="M10" s="55"/>
      <c r="N10" s="55"/>
      <c r="O10" s="56">
        <v>11</v>
      </c>
      <c r="P10" s="55">
        <v>13</v>
      </c>
      <c r="Q10" s="55">
        <v>14</v>
      </c>
      <c r="R10" s="55"/>
      <c r="S10" s="55">
        <v>12</v>
      </c>
      <c r="T10" s="55"/>
      <c r="U10" s="55"/>
      <c r="V10" s="55"/>
      <c r="W10" s="55"/>
      <c r="X10" s="55">
        <v>19</v>
      </c>
      <c r="Y10" s="57"/>
      <c r="Z10" s="58"/>
      <c r="AA10" s="58"/>
      <c r="AB10" s="59"/>
      <c r="AC10" s="60"/>
      <c r="AD10" s="60"/>
    </row>
    <row r="11" spans="1:31" s="75" customFormat="1" ht="33" customHeight="1">
      <c r="A11" s="62"/>
      <c r="B11" s="63" t="s">
        <v>27</v>
      </c>
      <c r="C11" s="64"/>
      <c r="D11" s="65"/>
      <c r="E11" s="65"/>
      <c r="F11" s="65"/>
      <c r="G11" s="71">
        <f t="shared" ref="G11:O11" si="0">+G12+G16</f>
        <v>8656.7489999999998</v>
      </c>
      <c r="H11" s="71">
        <f t="shared" si="0"/>
        <v>8485.8330000000005</v>
      </c>
      <c r="I11" s="71">
        <f t="shared" si="0"/>
        <v>42</v>
      </c>
      <c r="J11" s="71">
        <f t="shared" si="0"/>
        <v>84</v>
      </c>
      <c r="K11" s="71">
        <f t="shared" si="0"/>
        <v>8189</v>
      </c>
      <c r="L11" s="71">
        <f t="shared" si="0"/>
        <v>8189</v>
      </c>
      <c r="M11" s="71">
        <f t="shared" si="0"/>
        <v>46</v>
      </c>
      <c r="N11" s="71">
        <f t="shared" si="0"/>
        <v>47</v>
      </c>
      <c r="O11" s="71">
        <f t="shared" si="0"/>
        <v>8266</v>
      </c>
      <c r="P11" s="71">
        <f t="shared" ref="P11:R11" si="1">+P12+P16</f>
        <v>2623</v>
      </c>
      <c r="Q11" s="71">
        <f t="shared" si="1"/>
        <v>50</v>
      </c>
      <c r="R11" s="71">
        <f t="shared" si="1"/>
        <v>6496.7549070000005</v>
      </c>
      <c r="S11" s="71">
        <f t="shared" ref="S11:U11" si="2">+S12+S16</f>
        <v>7622.7549070000005</v>
      </c>
      <c r="T11" s="71">
        <f t="shared" si="2"/>
        <v>3735</v>
      </c>
      <c r="U11" s="71">
        <f t="shared" si="2"/>
        <v>2153</v>
      </c>
      <c r="V11" s="205"/>
      <c r="W11" s="205"/>
      <c r="X11" s="72"/>
      <c r="Y11" s="73"/>
      <c r="Z11" s="72"/>
      <c r="AA11" s="72"/>
      <c r="AB11" s="74"/>
      <c r="AC11" s="74"/>
      <c r="AD11" s="74"/>
    </row>
    <row r="12" spans="1:31" s="75" customFormat="1" ht="37.5" customHeight="1">
      <c r="A12" s="93" t="s">
        <v>14</v>
      </c>
      <c r="B12" s="94" t="s">
        <v>225</v>
      </c>
      <c r="C12" s="95"/>
      <c r="D12" s="96"/>
      <c r="E12" s="96"/>
      <c r="F12" s="96"/>
      <c r="G12" s="97">
        <f>+G13</f>
        <v>40</v>
      </c>
      <c r="H12" s="97">
        <f t="shared" ref="H12:U14" si="3">+H13</f>
        <v>40</v>
      </c>
      <c r="I12" s="97">
        <f t="shared" si="3"/>
        <v>42</v>
      </c>
      <c r="J12" s="97">
        <f t="shared" si="3"/>
        <v>43</v>
      </c>
      <c r="K12" s="97">
        <f t="shared" si="3"/>
        <v>40</v>
      </c>
      <c r="L12" s="97">
        <f t="shared" si="3"/>
        <v>40</v>
      </c>
      <c r="M12" s="97">
        <f t="shared" si="3"/>
        <v>46</v>
      </c>
      <c r="N12" s="97">
        <f t="shared" si="3"/>
        <v>47</v>
      </c>
      <c r="O12" s="97">
        <f t="shared" si="3"/>
        <v>40</v>
      </c>
      <c r="P12" s="97">
        <f t="shared" ref="P12:P14" si="4">+P13</f>
        <v>49</v>
      </c>
      <c r="Q12" s="97">
        <f t="shared" ref="Q12:Q14" si="5">+Q13</f>
        <v>50</v>
      </c>
      <c r="R12" s="97">
        <f t="shared" ref="R12:R14" si="6">+R13</f>
        <v>40</v>
      </c>
      <c r="S12" s="97">
        <f t="shared" si="3"/>
        <v>40</v>
      </c>
      <c r="T12" s="97">
        <f t="shared" si="3"/>
        <v>40</v>
      </c>
      <c r="U12" s="97">
        <f t="shared" si="3"/>
        <v>40</v>
      </c>
      <c r="V12" s="207"/>
      <c r="W12" s="207"/>
      <c r="X12" s="72"/>
      <c r="Y12" s="73"/>
      <c r="Z12" s="72"/>
      <c r="AA12" s="72"/>
      <c r="AB12" s="74"/>
      <c r="AC12" s="74"/>
      <c r="AD12" s="74"/>
    </row>
    <row r="13" spans="1:31" s="75" customFormat="1" ht="34.5" customHeight="1">
      <c r="A13" s="62">
        <v>1</v>
      </c>
      <c r="B13" s="63" t="s">
        <v>226</v>
      </c>
      <c r="C13" s="64"/>
      <c r="D13" s="65"/>
      <c r="E13" s="65"/>
      <c r="F13" s="65"/>
      <c r="G13" s="71">
        <f>+G14</f>
        <v>40</v>
      </c>
      <c r="H13" s="71">
        <f t="shared" si="3"/>
        <v>40</v>
      </c>
      <c r="I13" s="71">
        <f t="shared" si="3"/>
        <v>42</v>
      </c>
      <c r="J13" s="71">
        <f t="shared" si="3"/>
        <v>43</v>
      </c>
      <c r="K13" s="71">
        <f t="shared" si="3"/>
        <v>40</v>
      </c>
      <c r="L13" s="71">
        <f t="shared" si="3"/>
        <v>40</v>
      </c>
      <c r="M13" s="71">
        <f t="shared" si="3"/>
        <v>46</v>
      </c>
      <c r="N13" s="71">
        <f t="shared" si="3"/>
        <v>47</v>
      </c>
      <c r="O13" s="71">
        <f t="shared" si="3"/>
        <v>40</v>
      </c>
      <c r="P13" s="71">
        <f t="shared" si="4"/>
        <v>49</v>
      </c>
      <c r="Q13" s="71">
        <f t="shared" si="5"/>
        <v>50</v>
      </c>
      <c r="R13" s="71">
        <f t="shared" si="6"/>
        <v>40</v>
      </c>
      <c r="S13" s="71">
        <f t="shared" si="3"/>
        <v>40</v>
      </c>
      <c r="T13" s="71">
        <f t="shared" si="3"/>
        <v>40</v>
      </c>
      <c r="U13" s="71">
        <f t="shared" si="3"/>
        <v>40</v>
      </c>
      <c r="V13" s="205"/>
      <c r="W13" s="205"/>
      <c r="X13" s="72"/>
      <c r="Y13" s="73"/>
      <c r="Z13" s="72"/>
      <c r="AA13" s="72"/>
      <c r="AB13" s="74"/>
      <c r="AC13" s="74"/>
      <c r="AD13" s="74"/>
    </row>
    <row r="14" spans="1:31" s="70" customFormat="1" ht="31.5" customHeight="1">
      <c r="A14" s="76" t="s">
        <v>227</v>
      </c>
      <c r="B14" s="77" t="s">
        <v>279</v>
      </c>
      <c r="C14" s="78"/>
      <c r="D14" s="79"/>
      <c r="E14" s="79"/>
      <c r="F14" s="79"/>
      <c r="G14" s="66">
        <f>+G15</f>
        <v>40</v>
      </c>
      <c r="H14" s="66">
        <f t="shared" si="3"/>
        <v>40</v>
      </c>
      <c r="I14" s="66">
        <f t="shared" si="3"/>
        <v>42</v>
      </c>
      <c r="J14" s="66">
        <f t="shared" si="3"/>
        <v>43</v>
      </c>
      <c r="K14" s="66">
        <f t="shared" si="3"/>
        <v>40</v>
      </c>
      <c r="L14" s="66">
        <f t="shared" si="3"/>
        <v>40</v>
      </c>
      <c r="M14" s="66">
        <f t="shared" si="3"/>
        <v>46</v>
      </c>
      <c r="N14" s="66">
        <f t="shared" si="3"/>
        <v>47</v>
      </c>
      <c r="O14" s="66">
        <f t="shared" si="3"/>
        <v>40</v>
      </c>
      <c r="P14" s="66">
        <f t="shared" si="4"/>
        <v>49</v>
      </c>
      <c r="Q14" s="66">
        <f t="shared" si="5"/>
        <v>50</v>
      </c>
      <c r="R14" s="66">
        <f t="shared" si="6"/>
        <v>40</v>
      </c>
      <c r="S14" s="66">
        <f t="shared" si="3"/>
        <v>40</v>
      </c>
      <c r="T14" s="66">
        <f t="shared" si="3"/>
        <v>40</v>
      </c>
      <c r="U14" s="66">
        <f t="shared" si="3"/>
        <v>40</v>
      </c>
      <c r="V14" s="206"/>
      <c r="W14" s="206"/>
      <c r="X14" s="67"/>
      <c r="Y14" s="68"/>
      <c r="Z14" s="67"/>
      <c r="AA14" s="67"/>
      <c r="AB14" s="69"/>
      <c r="AC14" s="69"/>
      <c r="AD14" s="69"/>
    </row>
    <row r="15" spans="1:31" s="86" customFormat="1" ht="33" customHeight="1">
      <c r="A15" s="80" t="s">
        <v>190</v>
      </c>
      <c r="B15" s="81" t="s">
        <v>55</v>
      </c>
      <c r="C15" s="82" t="s">
        <v>320</v>
      </c>
      <c r="D15" s="83" t="s">
        <v>319</v>
      </c>
      <c r="E15" s="82"/>
      <c r="F15" s="84"/>
      <c r="G15" s="85">
        <v>40</v>
      </c>
      <c r="H15" s="85">
        <v>40</v>
      </c>
      <c r="I15" s="85">
        <v>42</v>
      </c>
      <c r="J15" s="85">
        <v>43</v>
      </c>
      <c r="K15" s="85">
        <f>+L15</f>
        <v>40</v>
      </c>
      <c r="L15" s="85">
        <v>40</v>
      </c>
      <c r="M15" s="85">
        <v>46</v>
      </c>
      <c r="N15" s="85">
        <v>47</v>
      </c>
      <c r="O15" s="85">
        <v>40</v>
      </c>
      <c r="P15" s="85">
        <v>49</v>
      </c>
      <c r="Q15" s="85">
        <v>50</v>
      </c>
      <c r="R15" s="85">
        <f>+O15</f>
        <v>40</v>
      </c>
      <c r="S15" s="85">
        <f>+O15</f>
        <v>40</v>
      </c>
      <c r="T15" s="85">
        <v>40</v>
      </c>
      <c r="U15" s="85">
        <v>40</v>
      </c>
      <c r="V15" s="82" t="s">
        <v>323</v>
      </c>
      <c r="W15" s="82" t="s">
        <v>324</v>
      </c>
      <c r="X15" s="60" t="s">
        <v>305</v>
      </c>
      <c r="Y15" s="68"/>
      <c r="Z15" s="67"/>
      <c r="AA15" s="67"/>
      <c r="AB15" s="69"/>
      <c r="AC15" s="69"/>
      <c r="AD15" s="69"/>
    </row>
    <row r="16" spans="1:31" s="75" customFormat="1" ht="40.5" customHeight="1">
      <c r="A16" s="93" t="s">
        <v>15</v>
      </c>
      <c r="B16" s="94" t="s">
        <v>232</v>
      </c>
      <c r="C16" s="95"/>
      <c r="D16" s="96"/>
      <c r="E16" s="96"/>
      <c r="F16" s="96"/>
      <c r="G16" s="97">
        <f>+G17+G19+G26+G28</f>
        <v>8616.7489999999998</v>
      </c>
      <c r="H16" s="97">
        <f t="shared" ref="H16:S16" si="7">+H17+H19+H26+H28</f>
        <v>8445.8330000000005</v>
      </c>
      <c r="I16" s="97">
        <f t="shared" si="7"/>
        <v>0</v>
      </c>
      <c r="J16" s="97">
        <f t="shared" si="7"/>
        <v>41</v>
      </c>
      <c r="K16" s="97">
        <f t="shared" si="7"/>
        <v>8149</v>
      </c>
      <c r="L16" s="97">
        <f t="shared" si="7"/>
        <v>8149</v>
      </c>
      <c r="M16" s="97">
        <f t="shared" si="7"/>
        <v>0</v>
      </c>
      <c r="N16" s="97">
        <f t="shared" si="7"/>
        <v>0</v>
      </c>
      <c r="O16" s="97">
        <f t="shared" si="7"/>
        <v>8226</v>
      </c>
      <c r="P16" s="97">
        <f t="shared" si="7"/>
        <v>2574</v>
      </c>
      <c r="Q16" s="97">
        <f t="shared" si="7"/>
        <v>0</v>
      </c>
      <c r="R16" s="97">
        <f t="shared" si="7"/>
        <v>6456.7549070000005</v>
      </c>
      <c r="S16" s="97">
        <f t="shared" si="7"/>
        <v>7582.7549070000005</v>
      </c>
      <c r="T16" s="97">
        <f t="shared" ref="T16:U16" si="8">+T17+T19+T26+T28</f>
        <v>3695</v>
      </c>
      <c r="U16" s="97">
        <f t="shared" si="8"/>
        <v>2113</v>
      </c>
      <c r="V16" s="207"/>
      <c r="W16" s="207"/>
      <c r="X16" s="72"/>
      <c r="Y16" s="73"/>
      <c r="Z16" s="72"/>
      <c r="AA16" s="72"/>
      <c r="AB16" s="74"/>
      <c r="AC16" s="74"/>
      <c r="AD16" s="74"/>
    </row>
    <row r="17" spans="1:30" s="70" customFormat="1" ht="34.5" customHeight="1">
      <c r="A17" s="76" t="s">
        <v>227</v>
      </c>
      <c r="B17" s="77" t="s">
        <v>268</v>
      </c>
      <c r="C17" s="78"/>
      <c r="D17" s="79"/>
      <c r="E17" s="79"/>
      <c r="F17" s="79"/>
      <c r="G17" s="66">
        <f>+G18</f>
        <v>2310</v>
      </c>
      <c r="H17" s="66">
        <f t="shared" ref="H17:U17" si="9">+H18</f>
        <v>2200</v>
      </c>
      <c r="I17" s="66">
        <f t="shared" si="9"/>
        <v>0</v>
      </c>
      <c r="J17" s="66">
        <f t="shared" si="9"/>
        <v>0</v>
      </c>
      <c r="K17" s="66">
        <f t="shared" si="9"/>
        <v>1930</v>
      </c>
      <c r="L17" s="66">
        <f t="shared" si="9"/>
        <v>1930</v>
      </c>
      <c r="M17" s="66">
        <f t="shared" si="9"/>
        <v>0</v>
      </c>
      <c r="N17" s="66">
        <f t="shared" si="9"/>
        <v>0</v>
      </c>
      <c r="O17" s="66">
        <f t="shared" si="9"/>
        <v>2112</v>
      </c>
      <c r="P17" s="66">
        <f t="shared" si="9"/>
        <v>0</v>
      </c>
      <c r="Q17" s="66">
        <f t="shared" si="9"/>
        <v>0</v>
      </c>
      <c r="R17" s="66">
        <f t="shared" si="9"/>
        <v>1930</v>
      </c>
      <c r="S17" s="66">
        <f t="shared" si="9"/>
        <v>1930</v>
      </c>
      <c r="T17" s="66">
        <f t="shared" si="9"/>
        <v>0</v>
      </c>
      <c r="U17" s="66">
        <f t="shared" si="9"/>
        <v>0</v>
      </c>
      <c r="V17" s="206"/>
      <c r="W17" s="206"/>
      <c r="X17" s="67"/>
      <c r="Y17" s="68"/>
      <c r="Z17" s="67"/>
      <c r="AA17" s="67"/>
      <c r="AB17" s="69"/>
      <c r="AC17" s="69"/>
      <c r="AD17" s="69"/>
    </row>
    <row r="18" spans="1:30" ht="50.25" customHeight="1">
      <c r="A18" s="82">
        <v>1</v>
      </c>
      <c r="B18" s="87" t="s">
        <v>278</v>
      </c>
      <c r="C18" s="82" t="s">
        <v>327</v>
      </c>
      <c r="D18" s="185" t="s">
        <v>285</v>
      </c>
      <c r="E18" s="82" t="s">
        <v>228</v>
      </c>
      <c r="F18" s="82" t="s">
        <v>273</v>
      </c>
      <c r="G18" s="85">
        <v>2310</v>
      </c>
      <c r="H18" s="85">
        <v>2200</v>
      </c>
      <c r="I18" s="85"/>
      <c r="J18" s="85"/>
      <c r="K18" s="85">
        <v>1930</v>
      </c>
      <c r="L18" s="85">
        <f>+K18</f>
        <v>1930</v>
      </c>
      <c r="M18" s="85"/>
      <c r="N18" s="85"/>
      <c r="O18" s="85">
        <v>2112</v>
      </c>
      <c r="P18" s="85"/>
      <c r="Q18" s="85"/>
      <c r="R18" s="85">
        <v>1930</v>
      </c>
      <c r="S18" s="85">
        <v>1930</v>
      </c>
      <c r="T18" s="85"/>
      <c r="U18" s="85"/>
      <c r="V18" s="82" t="s">
        <v>126</v>
      </c>
      <c r="W18" s="82" t="s">
        <v>324</v>
      </c>
      <c r="X18" s="60" t="s">
        <v>306</v>
      </c>
    </row>
    <row r="19" spans="1:30" s="70" customFormat="1" ht="34.5" customHeight="1">
      <c r="A19" s="76" t="s">
        <v>227</v>
      </c>
      <c r="B19" s="77" t="s">
        <v>269</v>
      </c>
      <c r="C19" s="78"/>
      <c r="D19" s="79"/>
      <c r="E19" s="79"/>
      <c r="F19" s="79"/>
      <c r="G19" s="66">
        <f>SUM(G20:G25)</f>
        <v>1904</v>
      </c>
      <c r="H19" s="66">
        <f t="shared" ref="H19:U19" si="10">SUM(H20:H25)</f>
        <v>1904</v>
      </c>
      <c r="I19" s="66">
        <f t="shared" si="10"/>
        <v>0</v>
      </c>
      <c r="J19" s="66">
        <f t="shared" si="10"/>
        <v>0</v>
      </c>
      <c r="K19" s="66">
        <f t="shared" si="10"/>
        <v>1893</v>
      </c>
      <c r="L19" s="66">
        <f t="shared" si="10"/>
        <v>1893</v>
      </c>
      <c r="M19" s="66">
        <f t="shared" si="10"/>
        <v>0</v>
      </c>
      <c r="N19" s="66">
        <f t="shared" si="10"/>
        <v>0</v>
      </c>
      <c r="O19" s="66">
        <f t="shared" si="10"/>
        <v>1904</v>
      </c>
      <c r="P19" s="66">
        <f t="shared" si="10"/>
        <v>0</v>
      </c>
      <c r="Q19" s="66">
        <f t="shared" si="10"/>
        <v>0</v>
      </c>
      <c r="R19" s="66">
        <f t="shared" si="10"/>
        <v>1898.754907</v>
      </c>
      <c r="S19" s="66">
        <f t="shared" si="10"/>
        <v>1898.754907</v>
      </c>
      <c r="T19" s="66">
        <f t="shared" si="10"/>
        <v>0</v>
      </c>
      <c r="U19" s="66">
        <f t="shared" si="10"/>
        <v>0</v>
      </c>
      <c r="V19" s="206"/>
      <c r="W19" s="206"/>
      <c r="X19" s="67"/>
      <c r="Y19" s="68"/>
      <c r="Z19" s="67"/>
      <c r="AA19" s="67"/>
      <c r="AB19" s="69"/>
      <c r="AC19" s="69"/>
      <c r="AD19" s="69"/>
    </row>
    <row r="20" spans="1:30" ht="54" customHeight="1">
      <c r="A20" s="82">
        <v>2</v>
      </c>
      <c r="B20" s="186" t="s">
        <v>280</v>
      </c>
      <c r="C20" s="82" t="s">
        <v>326</v>
      </c>
      <c r="D20" s="187" t="s">
        <v>335</v>
      </c>
      <c r="E20" s="188" t="s">
        <v>342</v>
      </c>
      <c r="F20" s="189" t="s">
        <v>286</v>
      </c>
      <c r="G20" s="190">
        <v>204</v>
      </c>
      <c r="H20" s="190">
        <v>204</v>
      </c>
      <c r="I20" s="85"/>
      <c r="J20" s="85"/>
      <c r="K20" s="190">
        <v>204</v>
      </c>
      <c r="L20" s="190">
        <v>204</v>
      </c>
      <c r="M20" s="85"/>
      <c r="N20" s="85"/>
      <c r="O20" s="190">
        <v>204</v>
      </c>
      <c r="P20" s="85"/>
      <c r="Q20" s="85"/>
      <c r="R20" s="191">
        <v>203.260468</v>
      </c>
      <c r="S20" s="204">
        <v>203.260468</v>
      </c>
      <c r="T20" s="204"/>
      <c r="U20" s="204"/>
      <c r="V20" s="208" t="s">
        <v>325</v>
      </c>
      <c r="W20" s="82" t="s">
        <v>324</v>
      </c>
      <c r="X20" s="60" t="s">
        <v>306</v>
      </c>
    </row>
    <row r="21" spans="1:30" ht="47.25" customHeight="1">
      <c r="A21" s="82">
        <v>3</v>
      </c>
      <c r="B21" s="186" t="s">
        <v>281</v>
      </c>
      <c r="C21" s="82" t="s">
        <v>328</v>
      </c>
      <c r="D21" s="187" t="s">
        <v>336</v>
      </c>
      <c r="E21" s="188" t="s">
        <v>342</v>
      </c>
      <c r="F21" s="189" t="s">
        <v>287</v>
      </c>
      <c r="G21" s="190">
        <v>200</v>
      </c>
      <c r="H21" s="190">
        <v>200</v>
      </c>
      <c r="I21" s="85"/>
      <c r="J21" s="85"/>
      <c r="K21" s="190">
        <v>200</v>
      </c>
      <c r="L21" s="190">
        <v>200</v>
      </c>
      <c r="M21" s="85"/>
      <c r="N21" s="85"/>
      <c r="O21" s="190">
        <v>200</v>
      </c>
      <c r="P21" s="85"/>
      <c r="Q21" s="85"/>
      <c r="R21" s="191">
        <v>199.26704899999999</v>
      </c>
      <c r="S21" s="204">
        <v>199.26704899999999</v>
      </c>
      <c r="T21" s="204"/>
      <c r="U21" s="204"/>
      <c r="V21" s="208" t="s">
        <v>325</v>
      </c>
      <c r="W21" s="82" t="s">
        <v>324</v>
      </c>
      <c r="X21" s="60" t="s">
        <v>306</v>
      </c>
    </row>
    <row r="22" spans="1:30" ht="47.25" customHeight="1">
      <c r="A22" s="82">
        <v>4</v>
      </c>
      <c r="B22" s="186" t="s">
        <v>282</v>
      </c>
      <c r="C22" s="82" t="s">
        <v>284</v>
      </c>
      <c r="D22" s="187" t="s">
        <v>336</v>
      </c>
      <c r="E22" s="188" t="s">
        <v>342</v>
      </c>
      <c r="F22" s="189" t="s">
        <v>288</v>
      </c>
      <c r="G22" s="190">
        <v>200</v>
      </c>
      <c r="H22" s="190">
        <v>200</v>
      </c>
      <c r="I22" s="85"/>
      <c r="J22" s="85"/>
      <c r="K22" s="190">
        <v>200</v>
      </c>
      <c r="L22" s="190">
        <v>200</v>
      </c>
      <c r="M22" s="85"/>
      <c r="N22" s="85"/>
      <c r="O22" s="190">
        <v>200</v>
      </c>
      <c r="P22" s="85"/>
      <c r="Q22" s="85"/>
      <c r="R22" s="191">
        <v>199.26736199999999</v>
      </c>
      <c r="S22" s="204">
        <v>199.26736199999999</v>
      </c>
      <c r="T22" s="204"/>
      <c r="U22" s="204"/>
      <c r="V22" s="208" t="s">
        <v>325</v>
      </c>
      <c r="W22" s="82" t="s">
        <v>324</v>
      </c>
      <c r="X22" s="60" t="s">
        <v>306</v>
      </c>
    </row>
    <row r="23" spans="1:30" ht="47.25" customHeight="1">
      <c r="A23" s="82">
        <v>5</v>
      </c>
      <c r="B23" s="186" t="s">
        <v>283</v>
      </c>
      <c r="C23" s="82" t="s">
        <v>330</v>
      </c>
      <c r="D23" s="187" t="s">
        <v>337</v>
      </c>
      <c r="E23" s="188" t="s">
        <v>342</v>
      </c>
      <c r="F23" s="189" t="s">
        <v>289</v>
      </c>
      <c r="G23" s="190">
        <v>200</v>
      </c>
      <c r="H23" s="190">
        <v>200</v>
      </c>
      <c r="I23" s="88"/>
      <c r="J23" s="67"/>
      <c r="K23" s="190">
        <v>200</v>
      </c>
      <c r="L23" s="190">
        <v>200</v>
      </c>
      <c r="M23" s="90"/>
      <c r="N23" s="90"/>
      <c r="O23" s="190">
        <v>200</v>
      </c>
      <c r="P23" s="88"/>
      <c r="Q23" s="90"/>
      <c r="R23" s="191">
        <v>199.26002800000001</v>
      </c>
      <c r="S23" s="204">
        <v>199.26002800000001</v>
      </c>
      <c r="T23" s="204"/>
      <c r="U23" s="204"/>
      <c r="V23" s="208" t="s">
        <v>325</v>
      </c>
      <c r="W23" s="82" t="s">
        <v>324</v>
      </c>
      <c r="X23" s="60" t="s">
        <v>306</v>
      </c>
    </row>
    <row r="24" spans="1:30" ht="47.25" customHeight="1">
      <c r="A24" s="82">
        <v>6</v>
      </c>
      <c r="B24" s="192" t="s">
        <v>290</v>
      </c>
      <c r="C24" s="82" t="s">
        <v>331</v>
      </c>
      <c r="D24" s="187" t="s">
        <v>285</v>
      </c>
      <c r="E24" s="187" t="s">
        <v>233</v>
      </c>
      <c r="F24" s="189" t="s">
        <v>315</v>
      </c>
      <c r="G24" s="190">
        <v>600</v>
      </c>
      <c r="H24" s="190">
        <v>600</v>
      </c>
      <c r="I24" s="88"/>
      <c r="J24" s="67"/>
      <c r="K24" s="190">
        <v>598</v>
      </c>
      <c r="L24" s="190">
        <f>+K24</f>
        <v>598</v>
      </c>
      <c r="M24" s="90"/>
      <c r="N24" s="90"/>
      <c r="O24" s="190">
        <v>600</v>
      </c>
      <c r="P24" s="88"/>
      <c r="Q24" s="90"/>
      <c r="R24" s="90">
        <f>+S24</f>
        <v>597.70000000000005</v>
      </c>
      <c r="S24" s="204">
        <v>597.70000000000005</v>
      </c>
      <c r="T24" s="204"/>
      <c r="U24" s="204"/>
      <c r="V24" s="82" t="s">
        <v>323</v>
      </c>
      <c r="W24" s="82" t="s">
        <v>324</v>
      </c>
      <c r="X24" s="60" t="s">
        <v>306</v>
      </c>
    </row>
    <row r="25" spans="1:30" ht="47.25" customHeight="1">
      <c r="A25" s="82">
        <v>7</v>
      </c>
      <c r="B25" s="192" t="s">
        <v>291</v>
      </c>
      <c r="C25" s="82" t="s">
        <v>329</v>
      </c>
      <c r="D25" s="187" t="s">
        <v>285</v>
      </c>
      <c r="E25" s="187" t="s">
        <v>233</v>
      </c>
      <c r="F25" s="193" t="s">
        <v>292</v>
      </c>
      <c r="G25" s="190">
        <v>500</v>
      </c>
      <c r="H25" s="190">
        <v>500</v>
      </c>
      <c r="I25" s="88"/>
      <c r="J25" s="67"/>
      <c r="K25" s="190">
        <v>491</v>
      </c>
      <c r="L25" s="190">
        <f>+K25</f>
        <v>491</v>
      </c>
      <c r="M25" s="90"/>
      <c r="N25" s="90"/>
      <c r="O25" s="190">
        <f>211+289</f>
        <v>500</v>
      </c>
      <c r="P25" s="88"/>
      <c r="Q25" s="90"/>
      <c r="R25" s="90">
        <f>+S25</f>
        <v>500</v>
      </c>
      <c r="S25" s="204">
        <v>500</v>
      </c>
      <c r="T25" s="204"/>
      <c r="U25" s="204"/>
      <c r="V25" s="82" t="s">
        <v>323</v>
      </c>
      <c r="W25" s="82" t="s">
        <v>324</v>
      </c>
      <c r="X25" s="60" t="s">
        <v>306</v>
      </c>
    </row>
    <row r="26" spans="1:30" s="70" customFormat="1" ht="33.75" customHeight="1">
      <c r="A26" s="76" t="s">
        <v>227</v>
      </c>
      <c r="B26" s="77" t="s">
        <v>230</v>
      </c>
      <c r="C26" s="78"/>
      <c r="D26" s="79"/>
      <c r="E26" s="79"/>
      <c r="F26" s="79"/>
      <c r="G26" s="66">
        <f>+G27</f>
        <v>861</v>
      </c>
      <c r="H26" s="66">
        <f t="shared" ref="H26:U26" si="11">+H27</f>
        <v>820</v>
      </c>
      <c r="I26" s="66">
        <f t="shared" si="11"/>
        <v>0</v>
      </c>
      <c r="J26" s="66">
        <f t="shared" si="11"/>
        <v>41</v>
      </c>
      <c r="K26" s="66">
        <f t="shared" si="11"/>
        <v>820</v>
      </c>
      <c r="L26" s="66">
        <f t="shared" si="11"/>
        <v>820</v>
      </c>
      <c r="M26" s="66">
        <f t="shared" si="11"/>
        <v>0</v>
      </c>
      <c r="N26" s="66">
        <f t="shared" si="11"/>
        <v>0</v>
      </c>
      <c r="O26" s="66">
        <f t="shared" si="11"/>
        <v>820</v>
      </c>
      <c r="P26" s="66">
        <f t="shared" ref="P26" si="12">+P27</f>
        <v>820</v>
      </c>
      <c r="Q26" s="66">
        <f t="shared" ref="Q26" si="13">+Q27</f>
        <v>0</v>
      </c>
      <c r="R26" s="66">
        <f t="shared" ref="R26" si="14">+R27</f>
        <v>794</v>
      </c>
      <c r="S26" s="66">
        <f t="shared" si="11"/>
        <v>794</v>
      </c>
      <c r="T26" s="66">
        <f t="shared" si="11"/>
        <v>305</v>
      </c>
      <c r="U26" s="66">
        <f t="shared" si="11"/>
        <v>279</v>
      </c>
      <c r="V26" s="206"/>
      <c r="W26" s="206"/>
      <c r="X26" s="67"/>
      <c r="Y26" s="68"/>
      <c r="Z26" s="67"/>
      <c r="AA26" s="67"/>
      <c r="AB26" s="69"/>
      <c r="AC26" s="69"/>
      <c r="AD26" s="69"/>
    </row>
    <row r="27" spans="1:30" ht="39.75" customHeight="1">
      <c r="A27" s="82">
        <v>8</v>
      </c>
      <c r="B27" s="87" t="s">
        <v>202</v>
      </c>
      <c r="C27" s="82" t="s">
        <v>234</v>
      </c>
      <c r="D27" s="82" t="s">
        <v>235</v>
      </c>
      <c r="E27" s="82" t="s">
        <v>229</v>
      </c>
      <c r="F27" s="82" t="s">
        <v>236</v>
      </c>
      <c r="G27" s="89">
        <v>861</v>
      </c>
      <c r="H27" s="88">
        <v>820</v>
      </c>
      <c r="I27" s="88"/>
      <c r="J27" s="67">
        <v>41</v>
      </c>
      <c r="K27" s="90">
        <v>820</v>
      </c>
      <c r="L27" s="90">
        <f>+K27</f>
        <v>820</v>
      </c>
      <c r="M27" s="90"/>
      <c r="N27" s="90"/>
      <c r="O27" s="85">
        <f t="shared" ref="O27:O29" si="15">P27</f>
        <v>820</v>
      </c>
      <c r="P27" s="85">
        <f>515+305</f>
        <v>820</v>
      </c>
      <c r="Q27" s="90"/>
      <c r="R27" s="90">
        <f>+S27</f>
        <v>794</v>
      </c>
      <c r="S27" s="85">
        <v>794</v>
      </c>
      <c r="T27" s="85">
        <v>305</v>
      </c>
      <c r="U27" s="85">
        <v>279</v>
      </c>
      <c r="V27" s="82" t="s">
        <v>126</v>
      </c>
      <c r="W27" s="82" t="s">
        <v>324</v>
      </c>
      <c r="X27" s="60" t="s">
        <v>306</v>
      </c>
    </row>
    <row r="28" spans="1:30" s="70" customFormat="1" ht="30" customHeight="1">
      <c r="A28" s="76" t="s">
        <v>227</v>
      </c>
      <c r="B28" s="77" t="s">
        <v>272</v>
      </c>
      <c r="C28" s="78"/>
      <c r="D28" s="79"/>
      <c r="E28" s="79"/>
      <c r="F28" s="82"/>
      <c r="G28" s="66">
        <f>SUM(G29:G36)</f>
        <v>3541.7490000000003</v>
      </c>
      <c r="H28" s="66">
        <f t="shared" ref="H28:U28" si="16">SUM(H29:H36)</f>
        <v>3521.8330000000001</v>
      </c>
      <c r="I28" s="66">
        <f t="shared" si="16"/>
        <v>0</v>
      </c>
      <c r="J28" s="66">
        <f t="shared" si="16"/>
        <v>0</v>
      </c>
      <c r="K28" s="66">
        <f t="shared" si="16"/>
        <v>3506</v>
      </c>
      <c r="L28" s="66">
        <f t="shared" si="16"/>
        <v>3506</v>
      </c>
      <c r="M28" s="66">
        <f t="shared" si="16"/>
        <v>0</v>
      </c>
      <c r="N28" s="66">
        <f t="shared" si="16"/>
        <v>0</v>
      </c>
      <c r="O28" s="66">
        <f t="shared" si="16"/>
        <v>3390</v>
      </c>
      <c r="P28" s="66">
        <f t="shared" ref="P28" si="17">SUM(P29:P36)</f>
        <v>1754</v>
      </c>
      <c r="Q28" s="66">
        <f t="shared" ref="Q28" si="18">SUM(Q29:Q36)</f>
        <v>0</v>
      </c>
      <c r="R28" s="66">
        <f t="shared" ref="R28" si="19">SUM(R29:R36)</f>
        <v>1834</v>
      </c>
      <c r="S28" s="66">
        <f t="shared" si="16"/>
        <v>2960</v>
      </c>
      <c r="T28" s="66">
        <f t="shared" si="16"/>
        <v>3390</v>
      </c>
      <c r="U28" s="66">
        <f t="shared" si="16"/>
        <v>1834</v>
      </c>
      <c r="V28" s="206"/>
      <c r="W28" s="206"/>
      <c r="X28" s="67"/>
      <c r="Y28" s="68"/>
      <c r="Z28" s="67"/>
      <c r="AA28" s="67"/>
      <c r="AB28" s="69"/>
      <c r="AC28" s="69"/>
      <c r="AD28" s="69"/>
    </row>
    <row r="29" spans="1:30" ht="36.75" customHeight="1">
      <c r="A29" s="82">
        <v>9</v>
      </c>
      <c r="B29" s="87" t="s">
        <v>237</v>
      </c>
      <c r="C29" s="82" t="s">
        <v>293</v>
      </c>
      <c r="D29" s="82" t="s">
        <v>334</v>
      </c>
      <c r="E29" s="80" t="s">
        <v>231</v>
      </c>
      <c r="F29" s="82" t="s">
        <v>271</v>
      </c>
      <c r="G29" s="85">
        <v>252</v>
      </c>
      <c r="H29" s="88">
        <v>252</v>
      </c>
      <c r="I29" s="88"/>
      <c r="J29" s="67"/>
      <c r="K29" s="90">
        <v>252</v>
      </c>
      <c r="L29" s="90">
        <f>+K29</f>
        <v>252</v>
      </c>
      <c r="M29" s="90"/>
      <c r="N29" s="90"/>
      <c r="O29" s="85">
        <f t="shared" si="15"/>
        <v>252</v>
      </c>
      <c r="P29" s="85">
        <v>252</v>
      </c>
      <c r="Q29" s="90"/>
      <c r="R29" s="90"/>
      <c r="S29" s="85">
        <v>252</v>
      </c>
      <c r="T29" s="85">
        <v>252</v>
      </c>
      <c r="U29" s="85"/>
      <c r="V29" s="82" t="s">
        <v>126</v>
      </c>
      <c r="W29" s="82" t="s">
        <v>324</v>
      </c>
      <c r="X29" s="60" t="s">
        <v>302</v>
      </c>
    </row>
    <row r="30" spans="1:30" ht="43.5" customHeight="1">
      <c r="A30" s="82">
        <v>10</v>
      </c>
      <c r="B30" s="87" t="s">
        <v>270</v>
      </c>
      <c r="C30" s="82" t="s">
        <v>294</v>
      </c>
      <c r="D30" s="82"/>
      <c r="E30" s="80" t="s">
        <v>231</v>
      </c>
      <c r="F30" s="82" t="s">
        <v>313</v>
      </c>
      <c r="G30" s="85">
        <v>418</v>
      </c>
      <c r="H30" s="85">
        <f>+G30</f>
        <v>418</v>
      </c>
      <c r="I30" s="88"/>
      <c r="J30" s="67"/>
      <c r="K30" s="85">
        <f>+L30</f>
        <v>418</v>
      </c>
      <c r="L30" s="85">
        <v>418</v>
      </c>
      <c r="M30" s="85"/>
      <c r="N30" s="85"/>
      <c r="O30" s="85">
        <f>+P30</f>
        <v>302</v>
      </c>
      <c r="P30" s="85">
        <v>302</v>
      </c>
      <c r="Q30" s="85"/>
      <c r="R30" s="85"/>
      <c r="S30" s="85">
        <f>+O30</f>
        <v>302</v>
      </c>
      <c r="T30" s="85">
        <v>302</v>
      </c>
      <c r="U30" s="85"/>
      <c r="V30" s="82" t="s">
        <v>126</v>
      </c>
      <c r="W30" s="82" t="s">
        <v>324</v>
      </c>
      <c r="X30" s="60" t="s">
        <v>302</v>
      </c>
    </row>
    <row r="31" spans="1:30" ht="34.5" customHeight="1">
      <c r="A31" s="82">
        <v>11</v>
      </c>
      <c r="B31" s="194" t="s">
        <v>295</v>
      </c>
      <c r="C31" s="82" t="s">
        <v>330</v>
      </c>
      <c r="D31" s="82" t="s">
        <v>301</v>
      </c>
      <c r="E31" s="80" t="s">
        <v>231</v>
      </c>
      <c r="F31" s="82" t="s">
        <v>312</v>
      </c>
      <c r="G31" s="195">
        <v>424.29</v>
      </c>
      <c r="H31" s="195">
        <v>416</v>
      </c>
      <c r="I31" s="88"/>
      <c r="J31" s="67"/>
      <c r="K31" s="195">
        <v>416</v>
      </c>
      <c r="L31" s="195">
        <v>416</v>
      </c>
      <c r="M31" s="85"/>
      <c r="N31" s="85"/>
      <c r="O31" s="195">
        <v>416</v>
      </c>
      <c r="P31" s="85"/>
      <c r="Q31" s="85"/>
      <c r="R31" s="85">
        <f>+S31</f>
        <v>408</v>
      </c>
      <c r="S31" s="85">
        <v>408</v>
      </c>
      <c r="T31" s="85">
        <v>416</v>
      </c>
      <c r="U31" s="85">
        <v>408</v>
      </c>
      <c r="V31" s="208" t="s">
        <v>325</v>
      </c>
      <c r="W31" s="82" t="s">
        <v>324</v>
      </c>
      <c r="X31" s="60" t="s">
        <v>306</v>
      </c>
    </row>
    <row r="32" spans="1:30" ht="48" customHeight="1">
      <c r="A32" s="82">
        <v>12</v>
      </c>
      <c r="B32" s="194" t="s">
        <v>296</v>
      </c>
      <c r="C32" s="82" t="s">
        <v>329</v>
      </c>
      <c r="D32" s="82" t="s">
        <v>317</v>
      </c>
      <c r="E32" s="80" t="s">
        <v>231</v>
      </c>
      <c r="F32" s="82" t="s">
        <v>311</v>
      </c>
      <c r="G32" s="195">
        <v>716</v>
      </c>
      <c r="H32" s="195">
        <v>716</v>
      </c>
      <c r="I32" s="88"/>
      <c r="J32" s="67"/>
      <c r="K32" s="195">
        <v>716</v>
      </c>
      <c r="L32" s="195">
        <v>716</v>
      </c>
      <c r="M32" s="85"/>
      <c r="N32" s="85"/>
      <c r="O32" s="195">
        <v>716</v>
      </c>
      <c r="P32" s="85"/>
      <c r="Q32" s="85"/>
      <c r="R32" s="85">
        <v>144</v>
      </c>
      <c r="S32" s="85">
        <v>716</v>
      </c>
      <c r="T32" s="85">
        <v>716</v>
      </c>
      <c r="U32" s="85">
        <v>144</v>
      </c>
      <c r="V32" s="82" t="s">
        <v>323</v>
      </c>
      <c r="W32" s="82" t="s">
        <v>324</v>
      </c>
      <c r="X32" s="60" t="s">
        <v>304</v>
      </c>
    </row>
    <row r="33" spans="1:24" ht="44.25" customHeight="1">
      <c r="A33" s="82">
        <v>13</v>
      </c>
      <c r="B33" s="194" t="s">
        <v>297</v>
      </c>
      <c r="C33" s="82" t="s">
        <v>329</v>
      </c>
      <c r="D33" s="82" t="s">
        <v>318</v>
      </c>
      <c r="E33" s="80" t="s">
        <v>231</v>
      </c>
      <c r="F33" s="82" t="s">
        <v>310</v>
      </c>
      <c r="G33" s="195">
        <v>257.34399999999999</v>
      </c>
      <c r="H33" s="195">
        <v>252</v>
      </c>
      <c r="I33" s="88"/>
      <c r="J33" s="67"/>
      <c r="K33" s="195">
        <v>252</v>
      </c>
      <c r="L33" s="195">
        <v>252</v>
      </c>
      <c r="M33" s="85"/>
      <c r="N33" s="85"/>
      <c r="O33" s="195">
        <v>252</v>
      </c>
      <c r="P33" s="85"/>
      <c r="Q33" s="85"/>
      <c r="R33" s="85">
        <v>250</v>
      </c>
      <c r="S33" s="85">
        <v>250</v>
      </c>
      <c r="T33" s="85">
        <v>252</v>
      </c>
      <c r="U33" s="85">
        <v>250</v>
      </c>
      <c r="V33" s="82" t="s">
        <v>323</v>
      </c>
      <c r="W33" s="82" t="s">
        <v>324</v>
      </c>
      <c r="X33" s="60" t="s">
        <v>306</v>
      </c>
    </row>
    <row r="34" spans="1:24" ht="44.25" customHeight="1">
      <c r="A34" s="82">
        <v>14</v>
      </c>
      <c r="B34" s="194" t="s">
        <v>298</v>
      </c>
      <c r="C34" s="82" t="s">
        <v>332</v>
      </c>
      <c r="D34" s="82" t="s">
        <v>318</v>
      </c>
      <c r="E34" s="80" t="s">
        <v>231</v>
      </c>
      <c r="F34" s="82" t="s">
        <v>309</v>
      </c>
      <c r="G34" s="195">
        <v>258.28199999999998</v>
      </c>
      <c r="H34" s="195">
        <v>252</v>
      </c>
      <c r="I34" s="88"/>
      <c r="J34" s="67"/>
      <c r="K34" s="195">
        <v>252</v>
      </c>
      <c r="L34" s="195">
        <v>252</v>
      </c>
      <c r="M34" s="85"/>
      <c r="N34" s="85"/>
      <c r="O34" s="195">
        <v>252</v>
      </c>
      <c r="P34" s="85"/>
      <c r="Q34" s="85"/>
      <c r="R34" s="85">
        <v>247</v>
      </c>
      <c r="S34" s="85">
        <v>247</v>
      </c>
      <c r="T34" s="85">
        <v>252</v>
      </c>
      <c r="U34" s="85">
        <v>247</v>
      </c>
      <c r="V34" s="208" t="s">
        <v>325</v>
      </c>
      <c r="W34" s="82" t="s">
        <v>324</v>
      </c>
      <c r="X34" s="60" t="s">
        <v>306</v>
      </c>
    </row>
    <row r="35" spans="1:24" ht="44.25" customHeight="1">
      <c r="A35" s="82">
        <v>15</v>
      </c>
      <c r="B35" s="194" t="s">
        <v>299</v>
      </c>
      <c r="C35" s="82" t="s">
        <v>284</v>
      </c>
      <c r="D35" s="82" t="s">
        <v>316</v>
      </c>
      <c r="E35" s="80" t="s">
        <v>231</v>
      </c>
      <c r="F35" s="82" t="s">
        <v>308</v>
      </c>
      <c r="G35" s="195">
        <v>815.83299999999997</v>
      </c>
      <c r="H35" s="195">
        <f>+G35</f>
        <v>815.83299999999997</v>
      </c>
      <c r="I35" s="88"/>
      <c r="J35" s="67"/>
      <c r="K35" s="195">
        <v>800</v>
      </c>
      <c r="L35" s="195">
        <f>+K35</f>
        <v>800</v>
      </c>
      <c r="M35" s="85"/>
      <c r="N35" s="85"/>
      <c r="O35" s="195">
        <v>800</v>
      </c>
      <c r="P35" s="195">
        <f>+O35</f>
        <v>800</v>
      </c>
      <c r="Q35" s="85"/>
      <c r="R35" s="85">
        <v>785</v>
      </c>
      <c r="S35" s="85">
        <f>+R35</f>
        <v>785</v>
      </c>
      <c r="T35" s="85">
        <v>800</v>
      </c>
      <c r="U35" s="85">
        <v>785</v>
      </c>
      <c r="V35" s="208" t="s">
        <v>325</v>
      </c>
      <c r="W35" s="82" t="s">
        <v>324</v>
      </c>
      <c r="X35" s="60" t="s">
        <v>306</v>
      </c>
    </row>
    <row r="36" spans="1:24" ht="63.75" customHeight="1">
      <c r="A36" s="196">
        <v>16</v>
      </c>
      <c r="B36" s="197" t="s">
        <v>300</v>
      </c>
      <c r="C36" s="196" t="s">
        <v>333</v>
      </c>
      <c r="D36" s="196" t="s">
        <v>301</v>
      </c>
      <c r="E36" s="198" t="s">
        <v>231</v>
      </c>
      <c r="F36" s="196" t="s">
        <v>307</v>
      </c>
      <c r="G36" s="199">
        <v>400</v>
      </c>
      <c r="H36" s="199">
        <v>400</v>
      </c>
      <c r="I36" s="200"/>
      <c r="J36" s="201"/>
      <c r="K36" s="199">
        <v>400</v>
      </c>
      <c r="L36" s="199">
        <v>400</v>
      </c>
      <c r="M36" s="202"/>
      <c r="N36" s="202"/>
      <c r="O36" s="199">
        <f>+L36</f>
        <v>400</v>
      </c>
      <c r="P36" s="199">
        <f>+O36</f>
        <v>400</v>
      </c>
      <c r="Q36" s="202"/>
      <c r="R36" s="202"/>
      <c r="S36" s="202">
        <v>0</v>
      </c>
      <c r="T36" s="202">
        <v>400</v>
      </c>
      <c r="U36" s="202"/>
      <c r="V36" s="196" t="s">
        <v>323</v>
      </c>
      <c r="W36" s="196" t="str">
        <f>+W35</f>
        <v>UBND phường Tân Phong</v>
      </c>
      <c r="X36" s="196"/>
    </row>
  </sheetData>
  <mergeCells count="32">
    <mergeCell ref="D6:D9"/>
    <mergeCell ref="E6:E9"/>
    <mergeCell ref="F6:J6"/>
    <mergeCell ref="V6:V9"/>
    <mergeCell ref="A1:X1"/>
    <mergeCell ref="A2:X2"/>
    <mergeCell ref="A3:X3"/>
    <mergeCell ref="A4:X4"/>
    <mergeCell ref="A6:A9"/>
    <mergeCell ref="B6:B9"/>
    <mergeCell ref="C6:C9"/>
    <mergeCell ref="H8:I9"/>
    <mergeCell ref="K6:N6"/>
    <mergeCell ref="K7:K9"/>
    <mergeCell ref="L7:N9"/>
    <mergeCell ref="O7:Q9"/>
    <mergeCell ref="AB6:AD6"/>
    <mergeCell ref="F7:F9"/>
    <mergeCell ref="G7:J7"/>
    <mergeCell ref="AB7:AB9"/>
    <mergeCell ref="AC7:AC9"/>
    <mergeCell ref="AD7:AD9"/>
    <mergeCell ref="G8:G9"/>
    <mergeCell ref="J8:J9"/>
    <mergeCell ref="X6:X9"/>
    <mergeCell ref="W6:W9"/>
    <mergeCell ref="T6:U6"/>
    <mergeCell ref="T7:T9"/>
    <mergeCell ref="U7:U9"/>
    <mergeCell ref="R7:R9"/>
    <mergeCell ref="S7:S9"/>
    <mergeCell ref="O6:S6"/>
  </mergeCells>
  <conditionalFormatting sqref="B20:B23">
    <cfRule type="expression" dxfId="2" priority="3" stopIfTrue="1">
      <formula>+COUNTIF(#REF!,#REF!)&gt;1</formula>
    </cfRule>
  </conditionalFormatting>
  <conditionalFormatting sqref="B24:B25">
    <cfRule type="expression" dxfId="1" priority="2" stopIfTrue="1">
      <formula>+COUNTIF(#REF!,#REF!)&gt;1</formula>
    </cfRule>
  </conditionalFormatting>
  <conditionalFormatting sqref="B31:B36">
    <cfRule type="expression" dxfId="0" priority="1" stopIfTrue="1">
      <formula>+COUNTIF(#REF!,#REF!)&gt;1</formula>
    </cfRule>
  </conditionalFormatting>
  <printOptions horizontalCentered="1"/>
  <pageMargins left="0.39370078740157483" right="0.39370078740157483" top="0.39370078740157483" bottom="0.39370078740157483" header="0.31496062992125984" footer="0.31496062992125984"/>
  <pageSetup paperSize="9" scale="76" fitToHeight="0" orientation="landscape"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SN</vt:lpstr>
      <vt:lpstr>Phuluc3</vt:lpstr>
      <vt:lpstr>dau tu</vt:lpstr>
      <vt:lpstr>'dau tu'!Print_Area</vt:lpstr>
      <vt:lpstr>Phuluc3!Print_Area</vt:lpstr>
      <vt:lpstr>SN!Print_Area</vt:lpstr>
      <vt:lpstr>'dau tu'!Print_Titles</vt:lpstr>
      <vt:lpstr>Phuluc3!Print_Titles</vt:lpstr>
      <vt:lpstr>SN!Print_Titles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 Kim Dung</dc:creator>
  <cp:lastModifiedBy>Admin</cp:lastModifiedBy>
  <cp:lastPrinted>2025-07-24T11:27:24Z</cp:lastPrinted>
  <dcterms:created xsi:type="dcterms:W3CDTF">1996-10-14T23:33:28Z</dcterms:created>
  <dcterms:modified xsi:type="dcterms:W3CDTF">2025-07-24T11:27:25Z</dcterms:modified>
</cp:coreProperties>
</file>